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75" yWindow="1680" windowWidth="19440" windowHeight="13740" tabRatio="957"/>
  </bookViews>
  <sheets>
    <sheet name="ГОЧС" sheetId="62" r:id="rId1"/>
    <sheet name="Несовершеннолет." sheetId="52" r:id="rId2"/>
    <sheet name="Дороги" sheetId="45" r:id="rId3"/>
    <sheet name="Баня" sheetId="50" r:id="rId4"/>
    <sheet name="Проезды" sheetId="33" r:id="rId5"/>
    <sheet name="Детские площадки" sheetId="25" r:id="rId6"/>
    <sheet name="Комплекс" sheetId="41" r:id="rId7"/>
    <sheet name="Озеленение" sheetId="46" r:id="rId8"/>
    <sheet name="Сан-рубка" sheetId="47" r:id="rId9"/>
    <sheet name="Оформление к праздникам" sheetId="48" r:id="rId10"/>
    <sheet name="Контейнерные" sheetId="49" r:id="rId11"/>
    <sheet name="Экология" sheetId="53" r:id="rId12"/>
    <sheet name="Патриотика" sheetId="54" r:id="rId13"/>
    <sheet name="Травматизм" sheetId="55" r:id="rId14"/>
    <sheet name="Правонарушения" sheetId="56" r:id="rId15"/>
    <sheet name="Терроризм" sheetId="57" r:id="rId16"/>
    <sheet name="Наркотики" sheetId="58" r:id="rId17"/>
    <sheet name="Культура" sheetId="60" r:id="rId18"/>
    <sheet name="Физ-ра" sheetId="61" r:id="rId19"/>
    <sheet name="СМИ" sheetId="59" r:id="rId20"/>
  </sheets>
  <definedNames>
    <definedName name="_xlnm._FilterDatabase" localSheetId="17" hidden="1">Культура!$A$42:$K$61</definedName>
  </definedNames>
  <calcPr calcId="125725" refMode="R1C1"/>
</workbook>
</file>

<file path=xl/calcChain.xml><?xml version="1.0" encoding="utf-8"?>
<calcChain xmlns="http://schemas.openxmlformats.org/spreadsheetml/2006/main">
  <c r="J15" i="62"/>
  <c r="J36"/>
  <c r="J43" i="25" l="1"/>
  <c r="J15"/>
  <c r="J16" i="45" l="1"/>
  <c r="J16" i="25" l="1"/>
  <c r="J22" l="1"/>
  <c r="J41" i="46" l="1"/>
  <c r="J36"/>
  <c r="J42" s="1"/>
  <c r="J40" i="59" l="1"/>
  <c r="J39"/>
  <c r="J38"/>
  <c r="J37"/>
  <c r="J36"/>
  <c r="J18"/>
  <c r="J17"/>
  <c r="J16"/>
  <c r="J15"/>
  <c r="J14"/>
  <c r="J43" i="60" l="1"/>
  <c r="E61" s="1"/>
  <c r="J14"/>
  <c r="E32" s="1"/>
  <c r="B32" s="1"/>
  <c r="J34" i="49" l="1"/>
  <c r="J14"/>
  <c r="J38" i="48"/>
  <c r="J37"/>
  <c r="J36"/>
  <c r="J35"/>
  <c r="J34"/>
  <c r="J18"/>
  <c r="J17"/>
  <c r="J16"/>
  <c r="J15"/>
  <c r="J14"/>
  <c r="J40" i="46"/>
  <c r="J39"/>
  <c r="J38"/>
  <c r="J37"/>
  <c r="J18"/>
  <c r="J17"/>
  <c r="J16"/>
  <c r="J15"/>
  <c r="J14"/>
  <c r="J16" i="41"/>
  <c r="J49" i="25"/>
  <c r="J48"/>
  <c r="J47"/>
  <c r="J50" s="1"/>
  <c r="E54" s="1"/>
  <c r="B54" s="1"/>
  <c r="J46"/>
  <c r="J45"/>
  <c r="J44"/>
  <c r="J18"/>
  <c r="J17"/>
  <c r="E46" i="46" l="1"/>
  <c r="J21" i="25"/>
  <c r="J20"/>
  <c r="J70" i="33"/>
  <c r="J69"/>
  <c r="J14"/>
  <c r="J13"/>
  <c r="J46" i="45"/>
  <c r="J20"/>
  <c r="J44"/>
  <c r="J43"/>
  <c r="J18"/>
  <c r="J17"/>
  <c r="J42"/>
  <c r="J41"/>
  <c r="J40"/>
  <c r="J15"/>
  <c r="J14"/>
  <c r="J15" i="33" l="1"/>
  <c r="J71"/>
  <c r="J47" i="45"/>
  <c r="J21"/>
  <c r="E38" i="52"/>
  <c r="B38" s="1"/>
  <c r="J34" i="61" l="1"/>
  <c r="J33"/>
  <c r="J32"/>
  <c r="J15"/>
  <c r="J14"/>
  <c r="J13"/>
  <c r="J32" i="58"/>
  <c r="E36" s="1"/>
  <c r="B36" s="1"/>
  <c r="J14"/>
  <c r="E18" s="1"/>
  <c r="B18" s="1"/>
  <c r="J31" i="57"/>
  <c r="J14"/>
  <c r="J35" i="56"/>
  <c r="J34"/>
  <c r="J15"/>
  <c r="J14"/>
  <c r="E19" s="1"/>
  <c r="B19" s="1"/>
  <c r="J34" i="55"/>
  <c r="E38" s="1"/>
  <c r="B38" s="1"/>
  <c r="J14"/>
  <c r="J33" i="54"/>
  <c r="E37" s="1"/>
  <c r="B37" s="1"/>
  <c r="J14"/>
  <c r="E18" s="1"/>
  <c r="B18" s="1"/>
  <c r="J30" i="53"/>
  <c r="B34" s="1"/>
  <c r="E34" s="1"/>
  <c r="J13"/>
  <c r="J37" i="62"/>
  <c r="J35"/>
  <c r="J16"/>
  <c r="J14"/>
  <c r="E44" i="59"/>
  <c r="E22"/>
  <c r="E35" i="57"/>
  <c r="B35" s="1"/>
  <c r="E18"/>
  <c r="B18" s="1"/>
  <c r="B44" i="59"/>
  <c r="B61" i="60"/>
  <c r="B42" i="48"/>
  <c r="E42" s="1"/>
  <c r="E40" i="47"/>
  <c r="B40" s="1"/>
  <c r="B46" i="46"/>
  <c r="E38" i="49"/>
  <c r="B38" s="1"/>
  <c r="E39" i="41"/>
  <c r="B39" s="1"/>
  <c r="E75" i="33"/>
  <c r="B75" s="1"/>
  <c r="J40" i="50"/>
  <c r="E44" s="1"/>
  <c r="B44" s="1"/>
  <c r="E51" i="45"/>
  <c r="B51" s="1"/>
  <c r="E38" i="61" l="1"/>
  <c r="B38" s="1"/>
  <c r="E19"/>
  <c r="E41" i="62"/>
  <c r="B41" s="1"/>
  <c r="E39" i="56"/>
  <c r="B39" s="1"/>
  <c r="E20" i="62"/>
  <c r="B20" s="1"/>
  <c r="B19" i="61" l="1"/>
  <c r="B22" i="59" l="1"/>
  <c r="E18" i="55"/>
  <c r="B18" s="1"/>
  <c r="B17" i="53"/>
  <c r="E17" s="1"/>
  <c r="J15" i="50" l="1"/>
  <c r="E18" i="52"/>
  <c r="B18" s="1"/>
  <c r="E25" i="45" l="1"/>
  <c r="B22" i="48" l="1"/>
  <c r="E22" s="1"/>
  <c r="E19" i="50" l="1"/>
  <c r="B19" s="1"/>
  <c r="E18" i="49"/>
  <c r="B18" s="1"/>
  <c r="E18" i="47"/>
  <c r="B18" s="1"/>
  <c r="E26" i="25" l="1"/>
  <c r="E19" i="33" l="1"/>
  <c r="B25" i="45" l="1"/>
  <c r="E22" i="46" l="1"/>
  <c r="B22" s="1"/>
  <c r="B19" i="33"/>
  <c r="E20" i="41" l="1"/>
  <c r="B20" s="1"/>
  <c r="N15" i="25" l="1"/>
  <c r="N14"/>
</calcChain>
</file>

<file path=xl/sharedStrings.xml><?xml version="1.0" encoding="utf-8"?>
<sst xmlns="http://schemas.openxmlformats.org/spreadsheetml/2006/main" count="1072" uniqueCount="167">
  <si>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</si>
  <si>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</si>
  <si>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</t>
  </si>
  <si>
    <t>МУНИЦИПАЛЬНАЯ ПРОГРАММА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</si>
  <si>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</si>
  <si>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</si>
  <si>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</si>
  <si>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</si>
  <si>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</si>
  <si>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</si>
  <si>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</si>
  <si>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</si>
  <si>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</si>
  <si>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</si>
  <si>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</si>
  <si>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</si>
  <si>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</si>
  <si>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</si>
  <si>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</si>
  <si>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</si>
  <si>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</si>
  <si>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</si>
  <si>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</si>
  <si>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</si>
  <si>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</si>
  <si>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м3</t>
  </si>
  <si>
    <t>2. Объем финансирования программы (тыс.руб.):</t>
  </si>
  <si>
    <t>Уборка проезжей части автомобильных дорог, расположенных в границах МО Парголово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</si>
  <si>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</si>
  <si>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</si>
  <si>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</si>
  <si>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</si>
  <si>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</si>
  <si>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мероприятий,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территорий) КБК 992 0503 60100 00131 200</t>
  </si>
  <si>
    <t>мероприятий, 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МО Парголово КБК 992 0503 60200 00132 200</t>
  </si>
  <si>
    <t>мероприятий, направленных на решение вопросов местного значения по комплексному благоустройству на внутриквартальных территориях МО Парголово КБК 992 0503 60300 00133 200</t>
  </si>
  <si>
    <t>мероприятий, 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</si>
  <si>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изменения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</si>
  <si>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</si>
  <si>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</si>
  <si>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Содержание земляного полотна и системы водоотвода автомобильных дорог (обочины 120407 м2 и кюветы 57734м2)</t>
  </si>
  <si>
    <t>Ремонт автомобильных дорог без закрытия движения автотранспорта (ямочный ремонт)</t>
  </si>
  <si>
    <t>Текущий ремонт детского и спортивного игрового оборудования на детских и спортивных площадках согласно адресной программе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</si>
  <si>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</si>
  <si>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</si>
  <si>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>Содержание (уборка) детских и спортивных площадок</t>
  </si>
  <si>
    <t xml:space="preserve">Посадка летников и многолетников: улица Первого Мая, участок 11, (внутриквартальный сквер севернее д.87, лит. А) </t>
  </si>
  <si>
    <t>Выполнение работ по  содержанию и ремонту  парковых фонарей (  сквер б/н восточнее д.39, корп.7, по ул.Некрасова)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</si>
  <si>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</si>
  <si>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</si>
  <si>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</si>
  <si>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</si>
  <si>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>мероприятий, 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 КБК 992 0503 60700 00141 200</t>
  </si>
  <si>
    <t>Объемы финансирования       (тыс. руб)</t>
  </si>
  <si>
    <t>Оплата за использование электроэнергии для световых консолей</t>
  </si>
  <si>
    <t>кВт</t>
  </si>
  <si>
    <t>Монтаж демонтаж новогодних консолей и елей</t>
  </si>
  <si>
    <t xml:space="preserve"> Отключение и подключение праздничных украшений к сетям наружного освещения</t>
  </si>
  <si>
    <t>мероприятий, 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</si>
  <si>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</si>
  <si>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</si>
  <si>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ед.</t>
  </si>
  <si>
    <t>мероприятий, 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</si>
  <si>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Объемы финансирования          (тыс. руб)</t>
  </si>
  <si>
    <t>1.</t>
  </si>
  <si>
    <t>Подарочные наборы для призывников</t>
  </si>
  <si>
    <t>Объемы финансирования (тыс.руб.)</t>
  </si>
  <si>
    <t>мероприятий, 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</si>
  <si>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,</t>
  </si>
  <si>
    <t>мероприятий, 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 КБК 992 0709 43120 00491 200</t>
  </si>
  <si>
    <t>Изготовление памяток для мигрантов</t>
  </si>
  <si>
    <t>мероприятий, 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</si>
  <si>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 xml:space="preserve">Изготовление памяток  на тему: противодействие экстремизму, правила и порядок поведения при угрозе терактов, действия граждан при установлении уровней террористической опасности </t>
  </si>
  <si>
    <t>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</si>
  <si>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мероприятий, 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</si>
  <si>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Обслуживание сайта</t>
  </si>
  <si>
    <t>Информационное сопровождение деятельности МО Парголово</t>
  </si>
  <si>
    <t>экз</t>
  </si>
  <si>
    <t xml:space="preserve">Оперативный спецвыпуск, А4 ( 200 полос) </t>
  </si>
  <si>
    <t>Тематический выпуск  А4 ( 32 полосы)</t>
  </si>
  <si>
    <t>Газета информационная ежемесячная , А3 ( 96 полос)</t>
  </si>
  <si>
    <t>мероприятий, 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244</t>
  </si>
  <si>
    <t>Участие и проведение поздравлений,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</si>
  <si>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 xml:space="preserve"> Новогодние театрализованнык представления  для детей инвалидов, детей из многодетных и малообеспеченных детей (4 верхний переулок д.19 а)</t>
  </si>
  <si>
    <t>Транспортное обслуживание торжественных и концертных мероприятий для ветеранов</t>
  </si>
  <si>
    <t>Поздравление жителей МО Парголово с юбилейными датами (приобретение конфетной и подарочной продукции, печать открыток)</t>
  </si>
  <si>
    <t>Участие в организации и проведении праздничного мероприятия, посвященного Дню пожилого человека 
1. Пригородный, ул. Тихоокеанская, 16 ;
2. ЖК «Северная Долина», 4 Верхний переулок, д. 19 (площадка ТК «Парнас»)</t>
  </si>
  <si>
    <t>Участие в организации и проведении праздничного мероприятия, посвященного Дню знаний (приобретение печатной продукции для первоклассников: книги, дипломы; участие в организации уличной праздничной программы для учащихся)
1. ул. Кооперативная, д. 27 (ГБОУ СОШ № 469),
2. Юкковское шоссе, д. 6 корп.2 (ГБОУ СОШ № 471),
3. Выборгское шоссе, д. 369 корп.3 (ГБОУ СОШ № 474),
4. ул. Торфяная, д.25 (ГБОУ СОШ № 475), 
5. ул. Ф. Абрамова, д. 6 (ГБОУ СОШ № 482)</t>
  </si>
  <si>
    <t>Участие в организации и проведении праздничного мероприятия, посвященного Дню поселка Парголово 
1. ЖК «Северная Долина», 4 Верхний переулок, д. 19  (площадка у ТК «Парнас»),
2. Пригородный, ул. 1 Мая, дворовая территория между домами 97 и 79,
3. Осиновая Роща, Приозерское шоссе, территория у дома 22 корп. 2,
4. Торфяное, дворовая территория между домами 3 и 5 по ул. Донецкой</t>
  </si>
  <si>
    <t>Участие в организации и проведении торжественного награждения выпускников 11 классов с окончанием школы и получением медалей "За особые успехи в учении" (изготовление и печать дипломов и приобретение сувенирной продукции)</t>
  </si>
  <si>
    <t>Участие в организации и проведении траурного-торжественного мероприятия, посвященного Дню памяти и скорби (Ул. Ломоносова, мемориал жителям Парголова, не вернувшимся с ВОВ)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</si>
  <si>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</si>
  <si>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 xml:space="preserve">Участие в организации и проведении праздничных мероприятий, посвященных Дню Победы  ( с возложениями на мемориалах  венков, цветов , почетный караул   )
</t>
  </si>
  <si>
    <t xml:space="preserve">Участие в организации и проведении праздничного мероприятия, посвященного Дню  Победы  для ветеранов( автобус, концерт. чаепитие )       </t>
  </si>
  <si>
    <t>Участие в организации и проведении уличных гуляний «Масленица»  
1. Осиновая Роща, Приозерское шоссе, территория у дома 22 корп. 2;
2. ЖК «Северная Долина», ул. Федора Абрамова д. 4;
3. Пригородный, ул. 1 Мая, дворовая территория между домами 97 и 79                                                                              4. Торфяное, дворовая территория между д. 3 и 5 по ул. Донецкая</t>
  </si>
  <si>
    <t xml:space="preserve">Участие в организации и проведении праздничного мероприятия, посвященного Дню полного снятия Блокады Ленинграда для ветеранов  ( открытки конверты, подарки)       </t>
  </si>
  <si>
    <t>Срок исполнения мероприятия  (год)</t>
  </si>
  <si>
    <t>мероприятий, 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</si>
  <si>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 xml:space="preserve">                                                                                                                                           </t>
  </si>
  <si>
    <t>Мероприятия, направленные на развитие здорового образа жизни (ЗОЖ)</t>
  </si>
  <si>
    <t>мероприятий,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 КБК 992 1102 51200 00241 200</t>
  </si>
  <si>
    <t>Оказание услуг по проведению подготовки и обучения неработающего населения способом защиты и действиям в ЧС</t>
  </si>
  <si>
    <t>Дооборудование УКП по адресу СПб, ул. Федора Абрамова д.6 ( ГБОУ СОШ № 482)</t>
  </si>
  <si>
    <t xml:space="preserve">Дооборудование детских и спортивных площадок  </t>
  </si>
  <si>
    <t xml:space="preserve"> Призовой фонд для проведения спортивных мероприятий  для жителей МО Парголово</t>
  </si>
  <si>
    <t>Комплексное благоустройство территории  по адресам : Парголово , ул Ломоносова д.17, ул Первого мая д.16, ул.Ломоносова у д.5 ( посадка летников и многолетников, уход за зелеными насаждениями ,покос травы)</t>
  </si>
  <si>
    <t>1. Перечень мероприятий программы, сроки и ожидаемые конечные результаты их реализации и объемы финансирования в 2022 году:</t>
  </si>
  <si>
    <t>1. Перечень мероприятий программы, сроки и ожидаемые конечные результаты их реализации и объемы финансирования в 2023 году:</t>
  </si>
  <si>
    <t>1. Перечень мероприятий программы, сроки и ожидаемые конечные результаты их реализации  и объемы финансирования в 2022 году:</t>
  </si>
  <si>
    <t>1. Перечень мероприятий программы, сроки и ожидаемые конечные результаты их реализации  и объемы финансирования в 2023 году:</t>
  </si>
  <si>
    <t>мероприятий, направленных на решение вопроса местного значения по оформлению  к праздничным  мероприятиям  на территории МО Парголово КБК 992 0503 60600 00161 200</t>
  </si>
  <si>
    <t>1. Перечень мероприятий программы, сроки и ожидаемые конечные результаты их реализации и объемы финансирования на 2022 год:</t>
  </si>
  <si>
    <t>1. Перечень мероприятий программы, сроки и ожидаемые конечные результаты их реализации и объемы финансирования на 2023 год:</t>
  </si>
  <si>
    <r>
      <t>Выполнение работ по благоустройству территории зеленых насаждений общего пользования местного значения по адресу: СПб, п. Парголово, Торфяное, ул. Старожиловская, участок южнее д. 2 лит А</t>
    </r>
    <r>
      <rPr>
        <sz val="10"/>
        <color rgb="FFFF0000"/>
        <rFont val="Times New Roman"/>
        <family val="1"/>
        <charset val="204"/>
      </rPr>
      <t xml:space="preserve"> (1 этап)</t>
    </r>
  </si>
  <si>
    <t>мероприятий, направленных на решение вопроса 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</si>
  <si>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Мероприятия по осуществлению экологического просвещения, а так же организации экологического воспитания и формирования экологической культуры в области обращения с ТБО</t>
  </si>
  <si>
    <t>Изготовление памяток на тему "Безопасность  на дорогах, действия при ДТП"</t>
  </si>
  <si>
    <t xml:space="preserve">Изготовление памяток на тему : "Профилактика правонарушений" </t>
  </si>
  <si>
    <t xml:space="preserve">Изготовление памяток на тему: противодействие экстремизму, правила и порядок поведения при угрозе терактов, действия граждан при установлении уровней террористической опасности </t>
  </si>
  <si>
    <t xml:space="preserve">Изготовление памяток  на тему: "Профилактика наркомании, табакокурения, алкоголизма" </t>
  </si>
  <si>
    <t>Ремонт дороги по адресу: СПб, п. Парголово, ул. Вологдина от д.5 до д. 9</t>
  </si>
  <si>
    <t>Ремонт дороги по адресу: СПб, п. Парголово, ул. Кооперативная от Вологдина до школы</t>
  </si>
  <si>
    <t>Согласование  УГИБДД и ГКУ ДОДД схем огрганизации дорожного движения, связанных с ремонтом автомобильных дорог</t>
  </si>
  <si>
    <t>Ремонт дороги по адресу: СПб, п. Парголово, ул. Ленина</t>
  </si>
  <si>
    <t>Ремонт проездов на территории МО Парголово, согласно адресной программы</t>
  </si>
  <si>
    <t>Выполнение  работ по устройству детской площадки  по адресу :ул. Первого Мая , участок 1 ( юго- западнее дома 81)</t>
  </si>
  <si>
    <t>Выполнение работ по устройству детской и  спортивной  площадки  по адресу :ул. Первого Мая , участок 3 (северо-западнее дома 91),</t>
  </si>
  <si>
    <t>Ремонт внутриквартальной территории (ямочный ремонт)</t>
  </si>
  <si>
    <t>Выполнение проектных работ по размещению  детских площадок на территории ЖК Северная долина.</t>
  </si>
  <si>
    <t>Выполнение проектных работ по размещению  детских площадок на территории ЖК Осиновая Роща</t>
  </si>
  <si>
    <t>Выполнение работ  по  по комплексному благоустройству территории парковой зоны по адресу : п. Парголово, Осиновая Роща, между Апраксинской ул. и Выборгским шоссе</t>
  </si>
  <si>
    <t>Ремонт дороги по адресу: СПб, п. Парголово, Некрасова</t>
  </si>
  <si>
    <t>Ремонт здания бани  по адресу : п. Парголово, ул. Полевая, д. 8</t>
  </si>
  <si>
    <t xml:space="preserve">Демонтаж и ремонт контейнерных площадок, находящихся на территории чвстного жилого сектора </t>
  </si>
  <si>
    <t xml:space="preserve">Участие в организации  и проведении уличных мероприятий, посвященных встрече Нового года и Рождества для жителей МО Парголово:                                                                                                                                                                                            1. Пригородный, ул. 1 Мая, дворовая территория между домами 79 и 97,
2. Торфяное, дворовая территория между домами 3 и 5 по ул. Донецкой,                                                                             3. Осиновая Роща, Приозерское шоссе, территория у дома 22 корп. 2,                                                                                    4. ЖК "Северная долина" ТК "Парнас", 4 Верхний пер., д.19 лит.А </t>
  </si>
  <si>
    <t>Выполнение работ по размещению  детских площадок на территории ЖК Северная долина.</t>
  </si>
  <si>
    <t>Выполнение работ по размещению  детских площадок на территории ЖК Осиновая Роща</t>
  </si>
  <si>
    <t>Приложение 2</t>
  </si>
  <si>
    <t>Изготовление пособий для неработающего населения  в области  гражданской обороны  и  защиты от чрезвычайных ситуаций"</t>
  </si>
  <si>
    <t>Приложение № 6</t>
  </si>
  <si>
    <t>Приложение № 10</t>
  </si>
  <si>
    <t>Приложение № 4</t>
  </si>
  <si>
    <t>Приложение № 8</t>
  </si>
  <si>
    <t>Приложение № 12</t>
  </si>
  <si>
    <t>Приложение № 14</t>
  </si>
  <si>
    <t>Приложение № 16</t>
  </si>
  <si>
    <t>Приложение № 18</t>
  </si>
  <si>
    <t>Приложение № 20</t>
  </si>
  <si>
    <t>Приложение № 22</t>
  </si>
  <si>
    <t>Приложение № 24</t>
  </si>
  <si>
    <t>Приложение № 26</t>
  </si>
  <si>
    <t xml:space="preserve">Приложение № 28 </t>
  </si>
  <si>
    <t>Приложение № 30</t>
  </si>
  <si>
    <t>Приложение № 32</t>
  </si>
  <si>
    <t>Приложение № 34</t>
  </si>
  <si>
    <t>Приложение № 36</t>
  </si>
  <si>
    <t>Приложение № 38</t>
  </si>
  <si>
    <t xml:space="preserve">Приложение № 40 </t>
  </si>
  <si>
    <t>Изготовление пособий для неработающего населения в области гражданской обороны и защиты от чрезвычайных ситуаций</t>
  </si>
  <si>
    <t>Комплексное благоустройство территории  по адресам: Парголово , ул Ломоносова д.17, ул Первого мая д.16, ул.Ломоносова у д.5 ( посадка летников и многолетников, уход за зелеными насаждениями ,покос травы)</t>
  </si>
  <si>
    <t>Участие в организации и проведении спортивного мероприятия "Выборгско-Парголовская лыжня - 2022"</t>
  </si>
  <si>
    <t>Участие в организации и проведении спортивного мероприятия "Выборгско-Парголовская лыжня - 2023"</t>
  </si>
  <si>
    <t>мероприятий, мероприятий, направленных на решение вопроса местного значения по содержанию имущества, находящегося в собственности МО Парголово  КБК 992 0502 35100 00291 200</t>
  </si>
  <si>
    <t>мероприятий, мероприятий, направленных на решение вопроса местного значения по содержанию имущества, находящегося в собственности МО ПарголовоКБК 992 0502 35100 00291 200</t>
  </si>
  <si>
    <t>мероприятий, 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 КБК 992 0310 21900 00091 200</t>
  </si>
  <si>
    <t xml:space="preserve">                                                                                     от 03.12.2020 г. № 49</t>
  </si>
  <si>
    <t>от 03.12.2020 г. № 49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</si>
</sst>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_-* #,##0.0_р_._-;\-* #,##0.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Fill="1"/>
    <xf numFmtId="0" fontId="4" fillId="0" borderId="0" xfId="1" applyFont="1" applyFill="1" applyAlignment="1">
      <alignment horizontal="right"/>
    </xf>
    <xf numFmtId="43" fontId="2" fillId="0" borderId="0" xfId="19" applyFont="1" applyFill="1"/>
    <xf numFmtId="167" fontId="3" fillId="0" borderId="0" xfId="1" applyNumberFormat="1" applyFont="1" applyFill="1"/>
    <xf numFmtId="167" fontId="6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167" fontId="3" fillId="0" borderId="11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vertical="center"/>
    </xf>
    <xf numFmtId="0" fontId="2" fillId="0" borderId="0" xfId="1" applyFill="1"/>
    <xf numFmtId="165" fontId="3" fillId="0" borderId="1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7" xfId="1" applyNumberFormat="1" applyFont="1" applyFill="1" applyBorder="1" applyAlignment="1">
      <alignment vertical="center"/>
    </xf>
    <xf numFmtId="0" fontId="2" fillId="0" borderId="0" xfId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166" fontId="3" fillId="0" borderId="8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/>
    </xf>
    <xf numFmtId="0" fontId="13" fillId="0" borderId="0" xfId="1" applyFont="1" applyFill="1"/>
    <xf numFmtId="0" fontId="11" fillId="0" borderId="0" xfId="1" applyFont="1" applyFill="1"/>
    <xf numFmtId="0" fontId="3" fillId="0" borderId="0" xfId="1" applyFont="1" applyFill="1" applyBorder="1"/>
    <xf numFmtId="166" fontId="3" fillId="0" borderId="8" xfId="1" applyNumberFormat="1" applyFont="1" applyFill="1" applyBorder="1" applyAlignment="1">
      <alignment vertical="center" wrapText="1"/>
    </xf>
    <xf numFmtId="0" fontId="2" fillId="0" borderId="0" xfId="1" applyFill="1" applyAlignment="1">
      <alignment horizontal="center"/>
    </xf>
    <xf numFmtId="165" fontId="3" fillId="0" borderId="11" xfId="1" applyNumberFormat="1" applyFont="1" applyFill="1" applyBorder="1" applyAlignment="1">
      <alignment horizontal="right" vertical="center"/>
    </xf>
    <xf numFmtId="166" fontId="4" fillId="0" borderId="1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67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4" fillId="0" borderId="8" xfId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4" fontId="2" fillId="0" borderId="0" xfId="1" applyNumberFormat="1" applyFill="1" applyAlignment="1">
      <alignment horizontal="right" vertical="center"/>
    </xf>
    <xf numFmtId="4" fontId="2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166" fontId="3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 wrapText="1"/>
    </xf>
    <xf numFmtId="4" fontId="2" fillId="0" borderId="0" xfId="1" applyNumberFormat="1" applyFill="1"/>
    <xf numFmtId="0" fontId="2" fillId="0" borderId="0" xfId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0" borderId="0" xfId="1" applyFont="1" applyFill="1" applyAlignment="1">
      <alignment horizontal="right"/>
    </xf>
    <xf numFmtId="0" fontId="2" fillId="0" borderId="0" xfId="1" applyFill="1" applyAlignment="1">
      <alignment horizontal="right"/>
    </xf>
    <xf numFmtId="165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15" fillId="0" borderId="0" xfId="0" applyFont="1" applyFill="1"/>
    <xf numFmtId="165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 vertical="center"/>
    </xf>
    <xf numFmtId="165" fontId="3" fillId="0" borderId="11" xfId="19" applyNumberFormat="1" applyFont="1" applyFill="1" applyBorder="1" applyAlignment="1">
      <alignment horizontal="center" vertical="center"/>
    </xf>
    <xf numFmtId="165" fontId="3" fillId="0" borderId="0" xfId="1" applyNumberFormat="1" applyFont="1" applyFill="1"/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3" fillId="0" borderId="1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3" fillId="0" borderId="6" xfId="1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5" fontId="3" fillId="0" borderId="11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8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44" fontId="3" fillId="0" borderId="6" xfId="2" applyFont="1" applyFill="1" applyBorder="1" applyAlignment="1">
      <alignment horizontal="left" vertical="center" wrapText="1"/>
    </xf>
    <xf numFmtId="44" fontId="3" fillId="0" borderId="12" xfId="2" applyFont="1" applyFill="1" applyBorder="1" applyAlignment="1">
      <alignment horizontal="left" vertical="center" wrapText="1"/>
    </xf>
    <xf numFmtId="44" fontId="3" fillId="0" borderId="7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</cellXfs>
  <cellStyles count="20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" xfId="19" builtinId="3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workbookViewId="0">
      <selection activeCell="E18" sqref="E18:J18"/>
    </sheetView>
  </sheetViews>
  <sheetFormatPr defaultRowHeight="12.75"/>
  <cols>
    <col min="1" max="1" width="2.140625" style="28" customWidth="1"/>
    <col min="2" max="2" width="3.7109375" style="28" customWidth="1"/>
    <col min="3" max="3" width="19.42578125" style="28" customWidth="1"/>
    <col min="4" max="4" width="15.140625" style="28" customWidth="1"/>
    <col min="5" max="5" width="6.5703125" style="28" customWidth="1"/>
    <col min="6" max="6" width="52.140625" style="28" customWidth="1"/>
    <col min="7" max="7" width="5.85546875" style="28" customWidth="1"/>
    <col min="8" max="8" width="7" style="28" customWidth="1"/>
    <col min="9" max="9" width="11.5703125" style="28" customWidth="1"/>
    <col min="10" max="10" width="13.7109375" style="28" customWidth="1"/>
    <col min="11" max="11" width="13" style="34" customWidth="1"/>
    <col min="12" max="256" width="9.140625" style="28"/>
    <col min="257" max="257" width="2.140625" style="28" customWidth="1"/>
    <col min="258" max="258" width="3.7109375" style="28" customWidth="1"/>
    <col min="259" max="259" width="19.42578125" style="28" customWidth="1"/>
    <col min="260" max="260" width="15.140625" style="28" customWidth="1"/>
    <col min="261" max="261" width="6.5703125" style="28" customWidth="1"/>
    <col min="262" max="262" width="52.140625" style="28" customWidth="1"/>
    <col min="263" max="263" width="5.85546875" style="28" customWidth="1"/>
    <col min="264" max="264" width="7" style="28" customWidth="1"/>
    <col min="265" max="265" width="11.5703125" style="28" customWidth="1"/>
    <col min="266" max="266" width="13.7109375" style="28" customWidth="1"/>
    <col min="267" max="512" width="9.140625" style="28"/>
    <col min="513" max="513" width="2.140625" style="28" customWidth="1"/>
    <col min="514" max="514" width="3.7109375" style="28" customWidth="1"/>
    <col min="515" max="515" width="19.42578125" style="28" customWidth="1"/>
    <col min="516" max="516" width="15.140625" style="28" customWidth="1"/>
    <col min="517" max="517" width="6.5703125" style="28" customWidth="1"/>
    <col min="518" max="518" width="52.140625" style="28" customWidth="1"/>
    <col min="519" max="519" width="5.85546875" style="28" customWidth="1"/>
    <col min="520" max="520" width="7" style="28" customWidth="1"/>
    <col min="521" max="521" width="11.5703125" style="28" customWidth="1"/>
    <col min="522" max="522" width="13.7109375" style="28" customWidth="1"/>
    <col min="523" max="768" width="9.140625" style="28"/>
    <col min="769" max="769" width="2.140625" style="28" customWidth="1"/>
    <col min="770" max="770" width="3.7109375" style="28" customWidth="1"/>
    <col min="771" max="771" width="19.42578125" style="28" customWidth="1"/>
    <col min="772" max="772" width="15.140625" style="28" customWidth="1"/>
    <col min="773" max="773" width="6.5703125" style="28" customWidth="1"/>
    <col min="774" max="774" width="52.140625" style="28" customWidth="1"/>
    <col min="775" max="775" width="5.85546875" style="28" customWidth="1"/>
    <col min="776" max="776" width="7" style="28" customWidth="1"/>
    <col min="777" max="777" width="11.5703125" style="28" customWidth="1"/>
    <col min="778" max="778" width="13.7109375" style="28" customWidth="1"/>
    <col min="779" max="1024" width="9.140625" style="28"/>
    <col min="1025" max="1025" width="2.140625" style="28" customWidth="1"/>
    <col min="1026" max="1026" width="3.7109375" style="28" customWidth="1"/>
    <col min="1027" max="1027" width="19.42578125" style="28" customWidth="1"/>
    <col min="1028" max="1028" width="15.140625" style="28" customWidth="1"/>
    <col min="1029" max="1029" width="6.5703125" style="28" customWidth="1"/>
    <col min="1030" max="1030" width="52.140625" style="28" customWidth="1"/>
    <col min="1031" max="1031" width="5.85546875" style="28" customWidth="1"/>
    <col min="1032" max="1032" width="7" style="28" customWidth="1"/>
    <col min="1033" max="1033" width="11.5703125" style="28" customWidth="1"/>
    <col min="1034" max="1034" width="13.7109375" style="28" customWidth="1"/>
    <col min="1035" max="1280" width="9.140625" style="28"/>
    <col min="1281" max="1281" width="2.140625" style="28" customWidth="1"/>
    <col min="1282" max="1282" width="3.7109375" style="28" customWidth="1"/>
    <col min="1283" max="1283" width="19.42578125" style="28" customWidth="1"/>
    <col min="1284" max="1284" width="15.140625" style="28" customWidth="1"/>
    <col min="1285" max="1285" width="6.5703125" style="28" customWidth="1"/>
    <col min="1286" max="1286" width="52.140625" style="28" customWidth="1"/>
    <col min="1287" max="1287" width="5.85546875" style="28" customWidth="1"/>
    <col min="1288" max="1288" width="7" style="28" customWidth="1"/>
    <col min="1289" max="1289" width="11.5703125" style="28" customWidth="1"/>
    <col min="1290" max="1290" width="13.7109375" style="28" customWidth="1"/>
    <col min="1291" max="1536" width="9.140625" style="28"/>
    <col min="1537" max="1537" width="2.140625" style="28" customWidth="1"/>
    <col min="1538" max="1538" width="3.7109375" style="28" customWidth="1"/>
    <col min="1539" max="1539" width="19.42578125" style="28" customWidth="1"/>
    <col min="1540" max="1540" width="15.140625" style="28" customWidth="1"/>
    <col min="1541" max="1541" width="6.5703125" style="28" customWidth="1"/>
    <col min="1542" max="1542" width="52.140625" style="28" customWidth="1"/>
    <col min="1543" max="1543" width="5.85546875" style="28" customWidth="1"/>
    <col min="1544" max="1544" width="7" style="28" customWidth="1"/>
    <col min="1545" max="1545" width="11.5703125" style="28" customWidth="1"/>
    <col min="1546" max="1546" width="13.7109375" style="28" customWidth="1"/>
    <col min="1547" max="1792" width="9.140625" style="28"/>
    <col min="1793" max="1793" width="2.140625" style="28" customWidth="1"/>
    <col min="1794" max="1794" width="3.7109375" style="28" customWidth="1"/>
    <col min="1795" max="1795" width="19.42578125" style="28" customWidth="1"/>
    <col min="1796" max="1796" width="15.140625" style="28" customWidth="1"/>
    <col min="1797" max="1797" width="6.5703125" style="28" customWidth="1"/>
    <col min="1798" max="1798" width="52.140625" style="28" customWidth="1"/>
    <col min="1799" max="1799" width="5.85546875" style="28" customWidth="1"/>
    <col min="1800" max="1800" width="7" style="28" customWidth="1"/>
    <col min="1801" max="1801" width="11.5703125" style="28" customWidth="1"/>
    <col min="1802" max="1802" width="13.7109375" style="28" customWidth="1"/>
    <col min="1803" max="2048" width="9.140625" style="28"/>
    <col min="2049" max="2049" width="2.140625" style="28" customWidth="1"/>
    <col min="2050" max="2050" width="3.7109375" style="28" customWidth="1"/>
    <col min="2051" max="2051" width="19.42578125" style="28" customWidth="1"/>
    <col min="2052" max="2052" width="15.140625" style="28" customWidth="1"/>
    <col min="2053" max="2053" width="6.5703125" style="28" customWidth="1"/>
    <col min="2054" max="2054" width="52.140625" style="28" customWidth="1"/>
    <col min="2055" max="2055" width="5.85546875" style="28" customWidth="1"/>
    <col min="2056" max="2056" width="7" style="28" customWidth="1"/>
    <col min="2057" max="2057" width="11.5703125" style="28" customWidth="1"/>
    <col min="2058" max="2058" width="13.7109375" style="28" customWidth="1"/>
    <col min="2059" max="2304" width="9.140625" style="28"/>
    <col min="2305" max="2305" width="2.140625" style="28" customWidth="1"/>
    <col min="2306" max="2306" width="3.7109375" style="28" customWidth="1"/>
    <col min="2307" max="2307" width="19.42578125" style="28" customWidth="1"/>
    <col min="2308" max="2308" width="15.140625" style="28" customWidth="1"/>
    <col min="2309" max="2309" width="6.5703125" style="28" customWidth="1"/>
    <col min="2310" max="2310" width="52.140625" style="28" customWidth="1"/>
    <col min="2311" max="2311" width="5.85546875" style="28" customWidth="1"/>
    <col min="2312" max="2312" width="7" style="28" customWidth="1"/>
    <col min="2313" max="2313" width="11.5703125" style="28" customWidth="1"/>
    <col min="2314" max="2314" width="13.7109375" style="28" customWidth="1"/>
    <col min="2315" max="2560" width="9.140625" style="28"/>
    <col min="2561" max="2561" width="2.140625" style="28" customWidth="1"/>
    <col min="2562" max="2562" width="3.7109375" style="28" customWidth="1"/>
    <col min="2563" max="2563" width="19.42578125" style="28" customWidth="1"/>
    <col min="2564" max="2564" width="15.140625" style="28" customWidth="1"/>
    <col min="2565" max="2565" width="6.5703125" style="28" customWidth="1"/>
    <col min="2566" max="2566" width="52.140625" style="28" customWidth="1"/>
    <col min="2567" max="2567" width="5.85546875" style="28" customWidth="1"/>
    <col min="2568" max="2568" width="7" style="28" customWidth="1"/>
    <col min="2569" max="2569" width="11.5703125" style="28" customWidth="1"/>
    <col min="2570" max="2570" width="13.7109375" style="28" customWidth="1"/>
    <col min="2571" max="2816" width="9.140625" style="28"/>
    <col min="2817" max="2817" width="2.140625" style="28" customWidth="1"/>
    <col min="2818" max="2818" width="3.7109375" style="28" customWidth="1"/>
    <col min="2819" max="2819" width="19.42578125" style="28" customWidth="1"/>
    <col min="2820" max="2820" width="15.140625" style="28" customWidth="1"/>
    <col min="2821" max="2821" width="6.5703125" style="28" customWidth="1"/>
    <col min="2822" max="2822" width="52.140625" style="28" customWidth="1"/>
    <col min="2823" max="2823" width="5.85546875" style="28" customWidth="1"/>
    <col min="2824" max="2824" width="7" style="28" customWidth="1"/>
    <col min="2825" max="2825" width="11.5703125" style="28" customWidth="1"/>
    <col min="2826" max="2826" width="13.7109375" style="28" customWidth="1"/>
    <col min="2827" max="3072" width="9.140625" style="28"/>
    <col min="3073" max="3073" width="2.140625" style="28" customWidth="1"/>
    <col min="3074" max="3074" width="3.7109375" style="28" customWidth="1"/>
    <col min="3075" max="3075" width="19.42578125" style="28" customWidth="1"/>
    <col min="3076" max="3076" width="15.140625" style="28" customWidth="1"/>
    <col min="3077" max="3077" width="6.5703125" style="28" customWidth="1"/>
    <col min="3078" max="3078" width="52.140625" style="28" customWidth="1"/>
    <col min="3079" max="3079" width="5.85546875" style="28" customWidth="1"/>
    <col min="3080" max="3080" width="7" style="28" customWidth="1"/>
    <col min="3081" max="3081" width="11.5703125" style="28" customWidth="1"/>
    <col min="3082" max="3082" width="13.7109375" style="28" customWidth="1"/>
    <col min="3083" max="3328" width="9.140625" style="28"/>
    <col min="3329" max="3329" width="2.140625" style="28" customWidth="1"/>
    <col min="3330" max="3330" width="3.7109375" style="28" customWidth="1"/>
    <col min="3331" max="3331" width="19.42578125" style="28" customWidth="1"/>
    <col min="3332" max="3332" width="15.140625" style="28" customWidth="1"/>
    <col min="3333" max="3333" width="6.5703125" style="28" customWidth="1"/>
    <col min="3334" max="3334" width="52.140625" style="28" customWidth="1"/>
    <col min="3335" max="3335" width="5.85546875" style="28" customWidth="1"/>
    <col min="3336" max="3336" width="7" style="28" customWidth="1"/>
    <col min="3337" max="3337" width="11.5703125" style="28" customWidth="1"/>
    <col min="3338" max="3338" width="13.7109375" style="28" customWidth="1"/>
    <col min="3339" max="3584" width="9.140625" style="28"/>
    <col min="3585" max="3585" width="2.140625" style="28" customWidth="1"/>
    <col min="3586" max="3586" width="3.7109375" style="28" customWidth="1"/>
    <col min="3587" max="3587" width="19.42578125" style="28" customWidth="1"/>
    <col min="3588" max="3588" width="15.140625" style="28" customWidth="1"/>
    <col min="3589" max="3589" width="6.5703125" style="28" customWidth="1"/>
    <col min="3590" max="3590" width="52.140625" style="28" customWidth="1"/>
    <col min="3591" max="3591" width="5.85546875" style="28" customWidth="1"/>
    <col min="3592" max="3592" width="7" style="28" customWidth="1"/>
    <col min="3593" max="3593" width="11.5703125" style="28" customWidth="1"/>
    <col min="3594" max="3594" width="13.7109375" style="28" customWidth="1"/>
    <col min="3595" max="3840" width="9.140625" style="28"/>
    <col min="3841" max="3841" width="2.140625" style="28" customWidth="1"/>
    <col min="3842" max="3842" width="3.7109375" style="28" customWidth="1"/>
    <col min="3843" max="3843" width="19.42578125" style="28" customWidth="1"/>
    <col min="3844" max="3844" width="15.140625" style="28" customWidth="1"/>
    <col min="3845" max="3845" width="6.5703125" style="28" customWidth="1"/>
    <col min="3846" max="3846" width="52.140625" style="28" customWidth="1"/>
    <col min="3847" max="3847" width="5.85546875" style="28" customWidth="1"/>
    <col min="3848" max="3848" width="7" style="28" customWidth="1"/>
    <col min="3849" max="3849" width="11.5703125" style="28" customWidth="1"/>
    <col min="3850" max="3850" width="13.7109375" style="28" customWidth="1"/>
    <col min="3851" max="4096" width="9.140625" style="28"/>
    <col min="4097" max="4097" width="2.140625" style="28" customWidth="1"/>
    <col min="4098" max="4098" width="3.7109375" style="28" customWidth="1"/>
    <col min="4099" max="4099" width="19.42578125" style="28" customWidth="1"/>
    <col min="4100" max="4100" width="15.140625" style="28" customWidth="1"/>
    <col min="4101" max="4101" width="6.5703125" style="28" customWidth="1"/>
    <col min="4102" max="4102" width="52.140625" style="28" customWidth="1"/>
    <col min="4103" max="4103" width="5.85546875" style="28" customWidth="1"/>
    <col min="4104" max="4104" width="7" style="28" customWidth="1"/>
    <col min="4105" max="4105" width="11.5703125" style="28" customWidth="1"/>
    <col min="4106" max="4106" width="13.7109375" style="28" customWidth="1"/>
    <col min="4107" max="4352" width="9.140625" style="28"/>
    <col min="4353" max="4353" width="2.140625" style="28" customWidth="1"/>
    <col min="4354" max="4354" width="3.7109375" style="28" customWidth="1"/>
    <col min="4355" max="4355" width="19.42578125" style="28" customWidth="1"/>
    <col min="4356" max="4356" width="15.140625" style="28" customWidth="1"/>
    <col min="4357" max="4357" width="6.5703125" style="28" customWidth="1"/>
    <col min="4358" max="4358" width="52.140625" style="28" customWidth="1"/>
    <col min="4359" max="4359" width="5.85546875" style="28" customWidth="1"/>
    <col min="4360" max="4360" width="7" style="28" customWidth="1"/>
    <col min="4361" max="4361" width="11.5703125" style="28" customWidth="1"/>
    <col min="4362" max="4362" width="13.7109375" style="28" customWidth="1"/>
    <col min="4363" max="4608" width="9.140625" style="28"/>
    <col min="4609" max="4609" width="2.140625" style="28" customWidth="1"/>
    <col min="4610" max="4610" width="3.7109375" style="28" customWidth="1"/>
    <col min="4611" max="4611" width="19.42578125" style="28" customWidth="1"/>
    <col min="4612" max="4612" width="15.140625" style="28" customWidth="1"/>
    <col min="4613" max="4613" width="6.5703125" style="28" customWidth="1"/>
    <col min="4614" max="4614" width="52.140625" style="28" customWidth="1"/>
    <col min="4615" max="4615" width="5.85546875" style="28" customWidth="1"/>
    <col min="4616" max="4616" width="7" style="28" customWidth="1"/>
    <col min="4617" max="4617" width="11.5703125" style="28" customWidth="1"/>
    <col min="4618" max="4618" width="13.7109375" style="28" customWidth="1"/>
    <col min="4619" max="4864" width="9.140625" style="28"/>
    <col min="4865" max="4865" width="2.140625" style="28" customWidth="1"/>
    <col min="4866" max="4866" width="3.7109375" style="28" customWidth="1"/>
    <col min="4867" max="4867" width="19.42578125" style="28" customWidth="1"/>
    <col min="4868" max="4868" width="15.140625" style="28" customWidth="1"/>
    <col min="4869" max="4869" width="6.5703125" style="28" customWidth="1"/>
    <col min="4870" max="4870" width="52.140625" style="28" customWidth="1"/>
    <col min="4871" max="4871" width="5.85546875" style="28" customWidth="1"/>
    <col min="4872" max="4872" width="7" style="28" customWidth="1"/>
    <col min="4873" max="4873" width="11.5703125" style="28" customWidth="1"/>
    <col min="4874" max="4874" width="13.7109375" style="28" customWidth="1"/>
    <col min="4875" max="5120" width="9.140625" style="28"/>
    <col min="5121" max="5121" width="2.140625" style="28" customWidth="1"/>
    <col min="5122" max="5122" width="3.7109375" style="28" customWidth="1"/>
    <col min="5123" max="5123" width="19.42578125" style="28" customWidth="1"/>
    <col min="5124" max="5124" width="15.140625" style="28" customWidth="1"/>
    <col min="5125" max="5125" width="6.5703125" style="28" customWidth="1"/>
    <col min="5126" max="5126" width="52.140625" style="28" customWidth="1"/>
    <col min="5127" max="5127" width="5.85546875" style="28" customWidth="1"/>
    <col min="5128" max="5128" width="7" style="28" customWidth="1"/>
    <col min="5129" max="5129" width="11.5703125" style="28" customWidth="1"/>
    <col min="5130" max="5130" width="13.7109375" style="28" customWidth="1"/>
    <col min="5131" max="5376" width="9.140625" style="28"/>
    <col min="5377" max="5377" width="2.140625" style="28" customWidth="1"/>
    <col min="5378" max="5378" width="3.7109375" style="28" customWidth="1"/>
    <col min="5379" max="5379" width="19.42578125" style="28" customWidth="1"/>
    <col min="5380" max="5380" width="15.140625" style="28" customWidth="1"/>
    <col min="5381" max="5381" width="6.5703125" style="28" customWidth="1"/>
    <col min="5382" max="5382" width="52.140625" style="28" customWidth="1"/>
    <col min="5383" max="5383" width="5.85546875" style="28" customWidth="1"/>
    <col min="5384" max="5384" width="7" style="28" customWidth="1"/>
    <col min="5385" max="5385" width="11.5703125" style="28" customWidth="1"/>
    <col min="5386" max="5386" width="13.7109375" style="28" customWidth="1"/>
    <col min="5387" max="5632" width="9.140625" style="28"/>
    <col min="5633" max="5633" width="2.140625" style="28" customWidth="1"/>
    <col min="5634" max="5634" width="3.7109375" style="28" customWidth="1"/>
    <col min="5635" max="5635" width="19.42578125" style="28" customWidth="1"/>
    <col min="5636" max="5636" width="15.140625" style="28" customWidth="1"/>
    <col min="5637" max="5637" width="6.5703125" style="28" customWidth="1"/>
    <col min="5638" max="5638" width="52.140625" style="28" customWidth="1"/>
    <col min="5639" max="5639" width="5.85546875" style="28" customWidth="1"/>
    <col min="5640" max="5640" width="7" style="28" customWidth="1"/>
    <col min="5641" max="5641" width="11.5703125" style="28" customWidth="1"/>
    <col min="5642" max="5642" width="13.7109375" style="28" customWidth="1"/>
    <col min="5643" max="5888" width="9.140625" style="28"/>
    <col min="5889" max="5889" width="2.140625" style="28" customWidth="1"/>
    <col min="5890" max="5890" width="3.7109375" style="28" customWidth="1"/>
    <col min="5891" max="5891" width="19.42578125" style="28" customWidth="1"/>
    <col min="5892" max="5892" width="15.140625" style="28" customWidth="1"/>
    <col min="5893" max="5893" width="6.5703125" style="28" customWidth="1"/>
    <col min="5894" max="5894" width="52.140625" style="28" customWidth="1"/>
    <col min="5895" max="5895" width="5.85546875" style="28" customWidth="1"/>
    <col min="5896" max="5896" width="7" style="28" customWidth="1"/>
    <col min="5897" max="5897" width="11.5703125" style="28" customWidth="1"/>
    <col min="5898" max="5898" width="13.7109375" style="28" customWidth="1"/>
    <col min="5899" max="6144" width="9.140625" style="28"/>
    <col min="6145" max="6145" width="2.140625" style="28" customWidth="1"/>
    <col min="6146" max="6146" width="3.7109375" style="28" customWidth="1"/>
    <col min="6147" max="6147" width="19.42578125" style="28" customWidth="1"/>
    <col min="6148" max="6148" width="15.140625" style="28" customWidth="1"/>
    <col min="6149" max="6149" width="6.5703125" style="28" customWidth="1"/>
    <col min="6150" max="6150" width="52.140625" style="28" customWidth="1"/>
    <col min="6151" max="6151" width="5.85546875" style="28" customWidth="1"/>
    <col min="6152" max="6152" width="7" style="28" customWidth="1"/>
    <col min="6153" max="6153" width="11.5703125" style="28" customWidth="1"/>
    <col min="6154" max="6154" width="13.7109375" style="28" customWidth="1"/>
    <col min="6155" max="6400" width="9.140625" style="28"/>
    <col min="6401" max="6401" width="2.140625" style="28" customWidth="1"/>
    <col min="6402" max="6402" width="3.7109375" style="28" customWidth="1"/>
    <col min="6403" max="6403" width="19.42578125" style="28" customWidth="1"/>
    <col min="6404" max="6404" width="15.140625" style="28" customWidth="1"/>
    <col min="6405" max="6405" width="6.5703125" style="28" customWidth="1"/>
    <col min="6406" max="6406" width="52.140625" style="28" customWidth="1"/>
    <col min="6407" max="6407" width="5.85546875" style="28" customWidth="1"/>
    <col min="6408" max="6408" width="7" style="28" customWidth="1"/>
    <col min="6409" max="6409" width="11.5703125" style="28" customWidth="1"/>
    <col min="6410" max="6410" width="13.7109375" style="28" customWidth="1"/>
    <col min="6411" max="6656" width="9.140625" style="28"/>
    <col min="6657" max="6657" width="2.140625" style="28" customWidth="1"/>
    <col min="6658" max="6658" width="3.7109375" style="28" customWidth="1"/>
    <col min="6659" max="6659" width="19.42578125" style="28" customWidth="1"/>
    <col min="6660" max="6660" width="15.140625" style="28" customWidth="1"/>
    <col min="6661" max="6661" width="6.5703125" style="28" customWidth="1"/>
    <col min="6662" max="6662" width="52.140625" style="28" customWidth="1"/>
    <col min="6663" max="6663" width="5.85546875" style="28" customWidth="1"/>
    <col min="6664" max="6664" width="7" style="28" customWidth="1"/>
    <col min="6665" max="6665" width="11.5703125" style="28" customWidth="1"/>
    <col min="6666" max="6666" width="13.7109375" style="28" customWidth="1"/>
    <col min="6667" max="6912" width="9.140625" style="28"/>
    <col min="6913" max="6913" width="2.140625" style="28" customWidth="1"/>
    <col min="6914" max="6914" width="3.7109375" style="28" customWidth="1"/>
    <col min="6915" max="6915" width="19.42578125" style="28" customWidth="1"/>
    <col min="6916" max="6916" width="15.140625" style="28" customWidth="1"/>
    <col min="6917" max="6917" width="6.5703125" style="28" customWidth="1"/>
    <col min="6918" max="6918" width="52.140625" style="28" customWidth="1"/>
    <col min="6919" max="6919" width="5.85546875" style="28" customWidth="1"/>
    <col min="6920" max="6920" width="7" style="28" customWidth="1"/>
    <col min="6921" max="6921" width="11.5703125" style="28" customWidth="1"/>
    <col min="6922" max="6922" width="13.7109375" style="28" customWidth="1"/>
    <col min="6923" max="7168" width="9.140625" style="28"/>
    <col min="7169" max="7169" width="2.140625" style="28" customWidth="1"/>
    <col min="7170" max="7170" width="3.7109375" style="28" customWidth="1"/>
    <col min="7171" max="7171" width="19.42578125" style="28" customWidth="1"/>
    <col min="7172" max="7172" width="15.140625" style="28" customWidth="1"/>
    <col min="7173" max="7173" width="6.5703125" style="28" customWidth="1"/>
    <col min="7174" max="7174" width="52.140625" style="28" customWidth="1"/>
    <col min="7175" max="7175" width="5.85546875" style="28" customWidth="1"/>
    <col min="7176" max="7176" width="7" style="28" customWidth="1"/>
    <col min="7177" max="7177" width="11.5703125" style="28" customWidth="1"/>
    <col min="7178" max="7178" width="13.7109375" style="28" customWidth="1"/>
    <col min="7179" max="7424" width="9.140625" style="28"/>
    <col min="7425" max="7425" width="2.140625" style="28" customWidth="1"/>
    <col min="7426" max="7426" width="3.7109375" style="28" customWidth="1"/>
    <col min="7427" max="7427" width="19.42578125" style="28" customWidth="1"/>
    <col min="7428" max="7428" width="15.140625" style="28" customWidth="1"/>
    <col min="7429" max="7429" width="6.5703125" style="28" customWidth="1"/>
    <col min="7430" max="7430" width="52.140625" style="28" customWidth="1"/>
    <col min="7431" max="7431" width="5.85546875" style="28" customWidth="1"/>
    <col min="7432" max="7432" width="7" style="28" customWidth="1"/>
    <col min="7433" max="7433" width="11.5703125" style="28" customWidth="1"/>
    <col min="7434" max="7434" width="13.7109375" style="28" customWidth="1"/>
    <col min="7435" max="7680" width="9.140625" style="28"/>
    <col min="7681" max="7681" width="2.140625" style="28" customWidth="1"/>
    <col min="7682" max="7682" width="3.7109375" style="28" customWidth="1"/>
    <col min="7683" max="7683" width="19.42578125" style="28" customWidth="1"/>
    <col min="7684" max="7684" width="15.140625" style="28" customWidth="1"/>
    <col min="7685" max="7685" width="6.5703125" style="28" customWidth="1"/>
    <col min="7686" max="7686" width="52.140625" style="28" customWidth="1"/>
    <col min="7687" max="7687" width="5.85546875" style="28" customWidth="1"/>
    <col min="7688" max="7688" width="7" style="28" customWidth="1"/>
    <col min="7689" max="7689" width="11.5703125" style="28" customWidth="1"/>
    <col min="7690" max="7690" width="13.7109375" style="28" customWidth="1"/>
    <col min="7691" max="7936" width="9.140625" style="28"/>
    <col min="7937" max="7937" width="2.140625" style="28" customWidth="1"/>
    <col min="7938" max="7938" width="3.7109375" style="28" customWidth="1"/>
    <col min="7939" max="7939" width="19.42578125" style="28" customWidth="1"/>
    <col min="7940" max="7940" width="15.140625" style="28" customWidth="1"/>
    <col min="7941" max="7941" width="6.5703125" style="28" customWidth="1"/>
    <col min="7942" max="7942" width="52.140625" style="28" customWidth="1"/>
    <col min="7943" max="7943" width="5.85546875" style="28" customWidth="1"/>
    <col min="7944" max="7944" width="7" style="28" customWidth="1"/>
    <col min="7945" max="7945" width="11.5703125" style="28" customWidth="1"/>
    <col min="7946" max="7946" width="13.7109375" style="28" customWidth="1"/>
    <col min="7947" max="8192" width="9.140625" style="28"/>
    <col min="8193" max="8193" width="2.140625" style="28" customWidth="1"/>
    <col min="8194" max="8194" width="3.7109375" style="28" customWidth="1"/>
    <col min="8195" max="8195" width="19.42578125" style="28" customWidth="1"/>
    <col min="8196" max="8196" width="15.140625" style="28" customWidth="1"/>
    <col min="8197" max="8197" width="6.5703125" style="28" customWidth="1"/>
    <col min="8198" max="8198" width="52.140625" style="28" customWidth="1"/>
    <col min="8199" max="8199" width="5.85546875" style="28" customWidth="1"/>
    <col min="8200" max="8200" width="7" style="28" customWidth="1"/>
    <col min="8201" max="8201" width="11.5703125" style="28" customWidth="1"/>
    <col min="8202" max="8202" width="13.7109375" style="28" customWidth="1"/>
    <col min="8203" max="8448" width="9.140625" style="28"/>
    <col min="8449" max="8449" width="2.140625" style="28" customWidth="1"/>
    <col min="8450" max="8450" width="3.7109375" style="28" customWidth="1"/>
    <col min="8451" max="8451" width="19.42578125" style="28" customWidth="1"/>
    <col min="8452" max="8452" width="15.140625" style="28" customWidth="1"/>
    <col min="8453" max="8453" width="6.5703125" style="28" customWidth="1"/>
    <col min="8454" max="8454" width="52.140625" style="28" customWidth="1"/>
    <col min="8455" max="8455" width="5.85546875" style="28" customWidth="1"/>
    <col min="8456" max="8456" width="7" style="28" customWidth="1"/>
    <col min="8457" max="8457" width="11.5703125" style="28" customWidth="1"/>
    <col min="8458" max="8458" width="13.7109375" style="28" customWidth="1"/>
    <col min="8459" max="8704" width="9.140625" style="28"/>
    <col min="8705" max="8705" width="2.140625" style="28" customWidth="1"/>
    <col min="8706" max="8706" width="3.7109375" style="28" customWidth="1"/>
    <col min="8707" max="8707" width="19.42578125" style="28" customWidth="1"/>
    <col min="8708" max="8708" width="15.140625" style="28" customWidth="1"/>
    <col min="8709" max="8709" width="6.5703125" style="28" customWidth="1"/>
    <col min="8710" max="8710" width="52.140625" style="28" customWidth="1"/>
    <col min="8711" max="8711" width="5.85546875" style="28" customWidth="1"/>
    <col min="8712" max="8712" width="7" style="28" customWidth="1"/>
    <col min="8713" max="8713" width="11.5703125" style="28" customWidth="1"/>
    <col min="8714" max="8714" width="13.7109375" style="28" customWidth="1"/>
    <col min="8715" max="8960" width="9.140625" style="28"/>
    <col min="8961" max="8961" width="2.140625" style="28" customWidth="1"/>
    <col min="8962" max="8962" width="3.7109375" style="28" customWidth="1"/>
    <col min="8963" max="8963" width="19.42578125" style="28" customWidth="1"/>
    <col min="8964" max="8964" width="15.140625" style="28" customWidth="1"/>
    <col min="8965" max="8965" width="6.5703125" style="28" customWidth="1"/>
    <col min="8966" max="8966" width="52.140625" style="28" customWidth="1"/>
    <col min="8967" max="8967" width="5.85546875" style="28" customWidth="1"/>
    <col min="8968" max="8968" width="7" style="28" customWidth="1"/>
    <col min="8969" max="8969" width="11.5703125" style="28" customWidth="1"/>
    <col min="8970" max="8970" width="13.7109375" style="28" customWidth="1"/>
    <col min="8971" max="9216" width="9.140625" style="28"/>
    <col min="9217" max="9217" width="2.140625" style="28" customWidth="1"/>
    <col min="9218" max="9218" width="3.7109375" style="28" customWidth="1"/>
    <col min="9219" max="9219" width="19.42578125" style="28" customWidth="1"/>
    <col min="9220" max="9220" width="15.140625" style="28" customWidth="1"/>
    <col min="9221" max="9221" width="6.5703125" style="28" customWidth="1"/>
    <col min="9222" max="9222" width="52.140625" style="28" customWidth="1"/>
    <col min="9223" max="9223" width="5.85546875" style="28" customWidth="1"/>
    <col min="9224" max="9224" width="7" style="28" customWidth="1"/>
    <col min="9225" max="9225" width="11.5703125" style="28" customWidth="1"/>
    <col min="9226" max="9226" width="13.7109375" style="28" customWidth="1"/>
    <col min="9227" max="9472" width="9.140625" style="28"/>
    <col min="9473" max="9473" width="2.140625" style="28" customWidth="1"/>
    <col min="9474" max="9474" width="3.7109375" style="28" customWidth="1"/>
    <col min="9475" max="9475" width="19.42578125" style="28" customWidth="1"/>
    <col min="9476" max="9476" width="15.140625" style="28" customWidth="1"/>
    <col min="9477" max="9477" width="6.5703125" style="28" customWidth="1"/>
    <col min="9478" max="9478" width="52.140625" style="28" customWidth="1"/>
    <col min="9479" max="9479" width="5.85546875" style="28" customWidth="1"/>
    <col min="9480" max="9480" width="7" style="28" customWidth="1"/>
    <col min="9481" max="9481" width="11.5703125" style="28" customWidth="1"/>
    <col min="9482" max="9482" width="13.7109375" style="28" customWidth="1"/>
    <col min="9483" max="9728" width="9.140625" style="28"/>
    <col min="9729" max="9729" width="2.140625" style="28" customWidth="1"/>
    <col min="9730" max="9730" width="3.7109375" style="28" customWidth="1"/>
    <col min="9731" max="9731" width="19.42578125" style="28" customWidth="1"/>
    <col min="9732" max="9732" width="15.140625" style="28" customWidth="1"/>
    <col min="9733" max="9733" width="6.5703125" style="28" customWidth="1"/>
    <col min="9734" max="9734" width="52.140625" style="28" customWidth="1"/>
    <col min="9735" max="9735" width="5.85546875" style="28" customWidth="1"/>
    <col min="9736" max="9736" width="7" style="28" customWidth="1"/>
    <col min="9737" max="9737" width="11.5703125" style="28" customWidth="1"/>
    <col min="9738" max="9738" width="13.7109375" style="28" customWidth="1"/>
    <col min="9739" max="9984" width="9.140625" style="28"/>
    <col min="9985" max="9985" width="2.140625" style="28" customWidth="1"/>
    <col min="9986" max="9986" width="3.7109375" style="28" customWidth="1"/>
    <col min="9987" max="9987" width="19.42578125" style="28" customWidth="1"/>
    <col min="9988" max="9988" width="15.140625" style="28" customWidth="1"/>
    <col min="9989" max="9989" width="6.5703125" style="28" customWidth="1"/>
    <col min="9990" max="9990" width="52.140625" style="28" customWidth="1"/>
    <col min="9991" max="9991" width="5.85546875" style="28" customWidth="1"/>
    <col min="9992" max="9992" width="7" style="28" customWidth="1"/>
    <col min="9993" max="9993" width="11.5703125" style="28" customWidth="1"/>
    <col min="9994" max="9994" width="13.7109375" style="28" customWidth="1"/>
    <col min="9995" max="10240" width="9.140625" style="28"/>
    <col min="10241" max="10241" width="2.140625" style="28" customWidth="1"/>
    <col min="10242" max="10242" width="3.7109375" style="28" customWidth="1"/>
    <col min="10243" max="10243" width="19.42578125" style="28" customWidth="1"/>
    <col min="10244" max="10244" width="15.140625" style="28" customWidth="1"/>
    <col min="10245" max="10245" width="6.5703125" style="28" customWidth="1"/>
    <col min="10246" max="10246" width="52.140625" style="28" customWidth="1"/>
    <col min="10247" max="10247" width="5.85546875" style="28" customWidth="1"/>
    <col min="10248" max="10248" width="7" style="28" customWidth="1"/>
    <col min="10249" max="10249" width="11.5703125" style="28" customWidth="1"/>
    <col min="10250" max="10250" width="13.7109375" style="28" customWidth="1"/>
    <col min="10251" max="10496" width="9.140625" style="28"/>
    <col min="10497" max="10497" width="2.140625" style="28" customWidth="1"/>
    <col min="10498" max="10498" width="3.7109375" style="28" customWidth="1"/>
    <col min="10499" max="10499" width="19.42578125" style="28" customWidth="1"/>
    <col min="10500" max="10500" width="15.140625" style="28" customWidth="1"/>
    <col min="10501" max="10501" width="6.5703125" style="28" customWidth="1"/>
    <col min="10502" max="10502" width="52.140625" style="28" customWidth="1"/>
    <col min="10503" max="10503" width="5.85546875" style="28" customWidth="1"/>
    <col min="10504" max="10504" width="7" style="28" customWidth="1"/>
    <col min="10505" max="10505" width="11.5703125" style="28" customWidth="1"/>
    <col min="10506" max="10506" width="13.7109375" style="28" customWidth="1"/>
    <col min="10507" max="10752" width="9.140625" style="28"/>
    <col min="10753" max="10753" width="2.140625" style="28" customWidth="1"/>
    <col min="10754" max="10754" width="3.7109375" style="28" customWidth="1"/>
    <col min="10755" max="10755" width="19.42578125" style="28" customWidth="1"/>
    <col min="10756" max="10756" width="15.140625" style="28" customWidth="1"/>
    <col min="10757" max="10757" width="6.5703125" style="28" customWidth="1"/>
    <col min="10758" max="10758" width="52.140625" style="28" customWidth="1"/>
    <col min="10759" max="10759" width="5.85546875" style="28" customWidth="1"/>
    <col min="10760" max="10760" width="7" style="28" customWidth="1"/>
    <col min="10761" max="10761" width="11.5703125" style="28" customWidth="1"/>
    <col min="10762" max="10762" width="13.7109375" style="28" customWidth="1"/>
    <col min="10763" max="11008" width="9.140625" style="28"/>
    <col min="11009" max="11009" width="2.140625" style="28" customWidth="1"/>
    <col min="11010" max="11010" width="3.7109375" style="28" customWidth="1"/>
    <col min="11011" max="11011" width="19.42578125" style="28" customWidth="1"/>
    <col min="11012" max="11012" width="15.140625" style="28" customWidth="1"/>
    <col min="11013" max="11013" width="6.5703125" style="28" customWidth="1"/>
    <col min="11014" max="11014" width="52.140625" style="28" customWidth="1"/>
    <col min="11015" max="11015" width="5.85546875" style="28" customWidth="1"/>
    <col min="11016" max="11016" width="7" style="28" customWidth="1"/>
    <col min="11017" max="11017" width="11.5703125" style="28" customWidth="1"/>
    <col min="11018" max="11018" width="13.7109375" style="28" customWidth="1"/>
    <col min="11019" max="11264" width="9.140625" style="28"/>
    <col min="11265" max="11265" width="2.140625" style="28" customWidth="1"/>
    <col min="11266" max="11266" width="3.7109375" style="28" customWidth="1"/>
    <col min="11267" max="11267" width="19.42578125" style="28" customWidth="1"/>
    <col min="11268" max="11268" width="15.140625" style="28" customWidth="1"/>
    <col min="11269" max="11269" width="6.5703125" style="28" customWidth="1"/>
    <col min="11270" max="11270" width="52.140625" style="28" customWidth="1"/>
    <col min="11271" max="11271" width="5.85546875" style="28" customWidth="1"/>
    <col min="11272" max="11272" width="7" style="28" customWidth="1"/>
    <col min="11273" max="11273" width="11.5703125" style="28" customWidth="1"/>
    <col min="11274" max="11274" width="13.7109375" style="28" customWidth="1"/>
    <col min="11275" max="11520" width="9.140625" style="28"/>
    <col min="11521" max="11521" width="2.140625" style="28" customWidth="1"/>
    <col min="11522" max="11522" width="3.7109375" style="28" customWidth="1"/>
    <col min="11523" max="11523" width="19.42578125" style="28" customWidth="1"/>
    <col min="11524" max="11524" width="15.140625" style="28" customWidth="1"/>
    <col min="11525" max="11525" width="6.5703125" style="28" customWidth="1"/>
    <col min="11526" max="11526" width="52.140625" style="28" customWidth="1"/>
    <col min="11527" max="11527" width="5.85546875" style="28" customWidth="1"/>
    <col min="11528" max="11528" width="7" style="28" customWidth="1"/>
    <col min="11529" max="11529" width="11.5703125" style="28" customWidth="1"/>
    <col min="11530" max="11530" width="13.7109375" style="28" customWidth="1"/>
    <col min="11531" max="11776" width="9.140625" style="28"/>
    <col min="11777" max="11777" width="2.140625" style="28" customWidth="1"/>
    <col min="11778" max="11778" width="3.7109375" style="28" customWidth="1"/>
    <col min="11779" max="11779" width="19.42578125" style="28" customWidth="1"/>
    <col min="11780" max="11780" width="15.140625" style="28" customWidth="1"/>
    <col min="11781" max="11781" width="6.5703125" style="28" customWidth="1"/>
    <col min="11782" max="11782" width="52.140625" style="28" customWidth="1"/>
    <col min="11783" max="11783" width="5.85546875" style="28" customWidth="1"/>
    <col min="11784" max="11784" width="7" style="28" customWidth="1"/>
    <col min="11785" max="11785" width="11.5703125" style="28" customWidth="1"/>
    <col min="11786" max="11786" width="13.7109375" style="28" customWidth="1"/>
    <col min="11787" max="12032" width="9.140625" style="28"/>
    <col min="12033" max="12033" width="2.140625" style="28" customWidth="1"/>
    <col min="12034" max="12034" width="3.7109375" style="28" customWidth="1"/>
    <col min="12035" max="12035" width="19.42578125" style="28" customWidth="1"/>
    <col min="12036" max="12036" width="15.140625" style="28" customWidth="1"/>
    <col min="12037" max="12037" width="6.5703125" style="28" customWidth="1"/>
    <col min="12038" max="12038" width="52.140625" style="28" customWidth="1"/>
    <col min="12039" max="12039" width="5.85546875" style="28" customWidth="1"/>
    <col min="12040" max="12040" width="7" style="28" customWidth="1"/>
    <col min="12041" max="12041" width="11.5703125" style="28" customWidth="1"/>
    <col min="12042" max="12042" width="13.7109375" style="28" customWidth="1"/>
    <col min="12043" max="12288" width="9.140625" style="28"/>
    <col min="12289" max="12289" width="2.140625" style="28" customWidth="1"/>
    <col min="12290" max="12290" width="3.7109375" style="28" customWidth="1"/>
    <col min="12291" max="12291" width="19.42578125" style="28" customWidth="1"/>
    <col min="12292" max="12292" width="15.140625" style="28" customWidth="1"/>
    <col min="12293" max="12293" width="6.5703125" style="28" customWidth="1"/>
    <col min="12294" max="12294" width="52.140625" style="28" customWidth="1"/>
    <col min="12295" max="12295" width="5.85546875" style="28" customWidth="1"/>
    <col min="12296" max="12296" width="7" style="28" customWidth="1"/>
    <col min="12297" max="12297" width="11.5703125" style="28" customWidth="1"/>
    <col min="12298" max="12298" width="13.7109375" style="28" customWidth="1"/>
    <col min="12299" max="12544" width="9.140625" style="28"/>
    <col min="12545" max="12545" width="2.140625" style="28" customWidth="1"/>
    <col min="12546" max="12546" width="3.7109375" style="28" customWidth="1"/>
    <col min="12547" max="12547" width="19.42578125" style="28" customWidth="1"/>
    <col min="12548" max="12548" width="15.140625" style="28" customWidth="1"/>
    <col min="12549" max="12549" width="6.5703125" style="28" customWidth="1"/>
    <col min="12550" max="12550" width="52.140625" style="28" customWidth="1"/>
    <col min="12551" max="12551" width="5.85546875" style="28" customWidth="1"/>
    <col min="12552" max="12552" width="7" style="28" customWidth="1"/>
    <col min="12553" max="12553" width="11.5703125" style="28" customWidth="1"/>
    <col min="12554" max="12554" width="13.7109375" style="28" customWidth="1"/>
    <col min="12555" max="12800" width="9.140625" style="28"/>
    <col min="12801" max="12801" width="2.140625" style="28" customWidth="1"/>
    <col min="12802" max="12802" width="3.7109375" style="28" customWidth="1"/>
    <col min="12803" max="12803" width="19.42578125" style="28" customWidth="1"/>
    <col min="12804" max="12804" width="15.140625" style="28" customWidth="1"/>
    <col min="12805" max="12805" width="6.5703125" style="28" customWidth="1"/>
    <col min="12806" max="12806" width="52.140625" style="28" customWidth="1"/>
    <col min="12807" max="12807" width="5.85546875" style="28" customWidth="1"/>
    <col min="12808" max="12808" width="7" style="28" customWidth="1"/>
    <col min="12809" max="12809" width="11.5703125" style="28" customWidth="1"/>
    <col min="12810" max="12810" width="13.7109375" style="28" customWidth="1"/>
    <col min="12811" max="13056" width="9.140625" style="28"/>
    <col min="13057" max="13057" width="2.140625" style="28" customWidth="1"/>
    <col min="13058" max="13058" width="3.7109375" style="28" customWidth="1"/>
    <col min="13059" max="13059" width="19.42578125" style="28" customWidth="1"/>
    <col min="13060" max="13060" width="15.140625" style="28" customWidth="1"/>
    <col min="13061" max="13061" width="6.5703125" style="28" customWidth="1"/>
    <col min="13062" max="13062" width="52.140625" style="28" customWidth="1"/>
    <col min="13063" max="13063" width="5.85546875" style="28" customWidth="1"/>
    <col min="13064" max="13064" width="7" style="28" customWidth="1"/>
    <col min="13065" max="13065" width="11.5703125" style="28" customWidth="1"/>
    <col min="13066" max="13066" width="13.7109375" style="28" customWidth="1"/>
    <col min="13067" max="13312" width="9.140625" style="28"/>
    <col min="13313" max="13313" width="2.140625" style="28" customWidth="1"/>
    <col min="13314" max="13314" width="3.7109375" style="28" customWidth="1"/>
    <col min="13315" max="13315" width="19.42578125" style="28" customWidth="1"/>
    <col min="13316" max="13316" width="15.140625" style="28" customWidth="1"/>
    <col min="13317" max="13317" width="6.5703125" style="28" customWidth="1"/>
    <col min="13318" max="13318" width="52.140625" style="28" customWidth="1"/>
    <col min="13319" max="13319" width="5.85546875" style="28" customWidth="1"/>
    <col min="13320" max="13320" width="7" style="28" customWidth="1"/>
    <col min="13321" max="13321" width="11.5703125" style="28" customWidth="1"/>
    <col min="13322" max="13322" width="13.7109375" style="28" customWidth="1"/>
    <col min="13323" max="13568" width="9.140625" style="28"/>
    <col min="13569" max="13569" width="2.140625" style="28" customWidth="1"/>
    <col min="13570" max="13570" width="3.7109375" style="28" customWidth="1"/>
    <col min="13571" max="13571" width="19.42578125" style="28" customWidth="1"/>
    <col min="13572" max="13572" width="15.140625" style="28" customWidth="1"/>
    <col min="13573" max="13573" width="6.5703125" style="28" customWidth="1"/>
    <col min="13574" max="13574" width="52.140625" style="28" customWidth="1"/>
    <col min="13575" max="13575" width="5.85546875" style="28" customWidth="1"/>
    <col min="13576" max="13576" width="7" style="28" customWidth="1"/>
    <col min="13577" max="13577" width="11.5703125" style="28" customWidth="1"/>
    <col min="13578" max="13578" width="13.7109375" style="28" customWidth="1"/>
    <col min="13579" max="13824" width="9.140625" style="28"/>
    <col min="13825" max="13825" width="2.140625" style="28" customWidth="1"/>
    <col min="13826" max="13826" width="3.7109375" style="28" customWidth="1"/>
    <col min="13827" max="13827" width="19.42578125" style="28" customWidth="1"/>
    <col min="13828" max="13828" width="15.140625" style="28" customWidth="1"/>
    <col min="13829" max="13829" width="6.5703125" style="28" customWidth="1"/>
    <col min="13830" max="13830" width="52.140625" style="28" customWidth="1"/>
    <col min="13831" max="13831" width="5.85546875" style="28" customWidth="1"/>
    <col min="13832" max="13832" width="7" style="28" customWidth="1"/>
    <col min="13833" max="13833" width="11.5703125" style="28" customWidth="1"/>
    <col min="13834" max="13834" width="13.7109375" style="28" customWidth="1"/>
    <col min="13835" max="14080" width="9.140625" style="28"/>
    <col min="14081" max="14081" width="2.140625" style="28" customWidth="1"/>
    <col min="14082" max="14082" width="3.7109375" style="28" customWidth="1"/>
    <col min="14083" max="14083" width="19.42578125" style="28" customWidth="1"/>
    <col min="14084" max="14084" width="15.140625" style="28" customWidth="1"/>
    <col min="14085" max="14085" width="6.5703125" style="28" customWidth="1"/>
    <col min="14086" max="14086" width="52.140625" style="28" customWidth="1"/>
    <col min="14087" max="14087" width="5.85546875" style="28" customWidth="1"/>
    <col min="14088" max="14088" width="7" style="28" customWidth="1"/>
    <col min="14089" max="14089" width="11.5703125" style="28" customWidth="1"/>
    <col min="14090" max="14090" width="13.7109375" style="28" customWidth="1"/>
    <col min="14091" max="14336" width="9.140625" style="28"/>
    <col min="14337" max="14337" width="2.140625" style="28" customWidth="1"/>
    <col min="14338" max="14338" width="3.7109375" style="28" customWidth="1"/>
    <col min="14339" max="14339" width="19.42578125" style="28" customWidth="1"/>
    <col min="14340" max="14340" width="15.140625" style="28" customWidth="1"/>
    <col min="14341" max="14341" width="6.5703125" style="28" customWidth="1"/>
    <col min="14342" max="14342" width="52.140625" style="28" customWidth="1"/>
    <col min="14343" max="14343" width="5.85546875" style="28" customWidth="1"/>
    <col min="14344" max="14344" width="7" style="28" customWidth="1"/>
    <col min="14345" max="14345" width="11.5703125" style="28" customWidth="1"/>
    <col min="14346" max="14346" width="13.7109375" style="28" customWidth="1"/>
    <col min="14347" max="14592" width="9.140625" style="28"/>
    <col min="14593" max="14593" width="2.140625" style="28" customWidth="1"/>
    <col min="14594" max="14594" width="3.7109375" style="28" customWidth="1"/>
    <col min="14595" max="14595" width="19.42578125" style="28" customWidth="1"/>
    <col min="14596" max="14596" width="15.140625" style="28" customWidth="1"/>
    <col min="14597" max="14597" width="6.5703125" style="28" customWidth="1"/>
    <col min="14598" max="14598" width="52.140625" style="28" customWidth="1"/>
    <col min="14599" max="14599" width="5.85546875" style="28" customWidth="1"/>
    <col min="14600" max="14600" width="7" style="28" customWidth="1"/>
    <col min="14601" max="14601" width="11.5703125" style="28" customWidth="1"/>
    <col min="14602" max="14602" width="13.7109375" style="28" customWidth="1"/>
    <col min="14603" max="14848" width="9.140625" style="28"/>
    <col min="14849" max="14849" width="2.140625" style="28" customWidth="1"/>
    <col min="14850" max="14850" width="3.7109375" style="28" customWidth="1"/>
    <col min="14851" max="14851" width="19.42578125" style="28" customWidth="1"/>
    <col min="14852" max="14852" width="15.140625" style="28" customWidth="1"/>
    <col min="14853" max="14853" width="6.5703125" style="28" customWidth="1"/>
    <col min="14854" max="14854" width="52.140625" style="28" customWidth="1"/>
    <col min="14855" max="14855" width="5.85546875" style="28" customWidth="1"/>
    <col min="14856" max="14856" width="7" style="28" customWidth="1"/>
    <col min="14857" max="14857" width="11.5703125" style="28" customWidth="1"/>
    <col min="14858" max="14858" width="13.7109375" style="28" customWidth="1"/>
    <col min="14859" max="15104" width="9.140625" style="28"/>
    <col min="15105" max="15105" width="2.140625" style="28" customWidth="1"/>
    <col min="15106" max="15106" width="3.7109375" style="28" customWidth="1"/>
    <col min="15107" max="15107" width="19.42578125" style="28" customWidth="1"/>
    <col min="15108" max="15108" width="15.140625" style="28" customWidth="1"/>
    <col min="15109" max="15109" width="6.5703125" style="28" customWidth="1"/>
    <col min="15110" max="15110" width="52.140625" style="28" customWidth="1"/>
    <col min="15111" max="15111" width="5.85546875" style="28" customWidth="1"/>
    <col min="15112" max="15112" width="7" style="28" customWidth="1"/>
    <col min="15113" max="15113" width="11.5703125" style="28" customWidth="1"/>
    <col min="15114" max="15114" width="13.7109375" style="28" customWidth="1"/>
    <col min="15115" max="15360" width="9.140625" style="28"/>
    <col min="15361" max="15361" width="2.140625" style="28" customWidth="1"/>
    <col min="15362" max="15362" width="3.7109375" style="28" customWidth="1"/>
    <col min="15363" max="15363" width="19.42578125" style="28" customWidth="1"/>
    <col min="15364" max="15364" width="15.140625" style="28" customWidth="1"/>
    <col min="15365" max="15365" width="6.5703125" style="28" customWidth="1"/>
    <col min="15366" max="15366" width="52.140625" style="28" customWidth="1"/>
    <col min="15367" max="15367" width="5.85546875" style="28" customWidth="1"/>
    <col min="15368" max="15368" width="7" style="28" customWidth="1"/>
    <col min="15369" max="15369" width="11.5703125" style="28" customWidth="1"/>
    <col min="15370" max="15370" width="13.7109375" style="28" customWidth="1"/>
    <col min="15371" max="15616" width="9.140625" style="28"/>
    <col min="15617" max="15617" width="2.140625" style="28" customWidth="1"/>
    <col min="15618" max="15618" width="3.7109375" style="28" customWidth="1"/>
    <col min="15619" max="15619" width="19.42578125" style="28" customWidth="1"/>
    <col min="15620" max="15620" width="15.140625" style="28" customWidth="1"/>
    <col min="15621" max="15621" width="6.5703125" style="28" customWidth="1"/>
    <col min="15622" max="15622" width="52.140625" style="28" customWidth="1"/>
    <col min="15623" max="15623" width="5.85546875" style="28" customWidth="1"/>
    <col min="15624" max="15624" width="7" style="28" customWidth="1"/>
    <col min="15625" max="15625" width="11.5703125" style="28" customWidth="1"/>
    <col min="15626" max="15626" width="13.7109375" style="28" customWidth="1"/>
    <col min="15627" max="15872" width="9.140625" style="28"/>
    <col min="15873" max="15873" width="2.140625" style="28" customWidth="1"/>
    <col min="15874" max="15874" width="3.7109375" style="28" customWidth="1"/>
    <col min="15875" max="15875" width="19.42578125" style="28" customWidth="1"/>
    <col min="15876" max="15876" width="15.140625" style="28" customWidth="1"/>
    <col min="15877" max="15877" width="6.5703125" style="28" customWidth="1"/>
    <col min="15878" max="15878" width="52.140625" style="28" customWidth="1"/>
    <col min="15879" max="15879" width="5.85546875" style="28" customWidth="1"/>
    <col min="15880" max="15880" width="7" style="28" customWidth="1"/>
    <col min="15881" max="15881" width="11.5703125" style="28" customWidth="1"/>
    <col min="15882" max="15882" width="13.7109375" style="28" customWidth="1"/>
    <col min="15883" max="16128" width="9.140625" style="28"/>
    <col min="16129" max="16129" width="2.140625" style="28" customWidth="1"/>
    <col min="16130" max="16130" width="3.7109375" style="28" customWidth="1"/>
    <col min="16131" max="16131" width="19.42578125" style="28" customWidth="1"/>
    <col min="16132" max="16132" width="15.140625" style="28" customWidth="1"/>
    <col min="16133" max="16133" width="6.5703125" style="28" customWidth="1"/>
    <col min="16134" max="16134" width="52.140625" style="28" customWidth="1"/>
    <col min="16135" max="16135" width="5.85546875" style="28" customWidth="1"/>
    <col min="16136" max="16136" width="7" style="28" customWidth="1"/>
    <col min="16137" max="16137" width="11.5703125" style="28" customWidth="1"/>
    <col min="16138" max="16138" width="13.7109375" style="28" customWidth="1"/>
    <col min="16139" max="16384" width="9.140625" style="28"/>
  </cols>
  <sheetData>
    <row r="1" spans="1:16" s="1" customFormat="1">
      <c r="H1" s="120" t="s">
        <v>137</v>
      </c>
      <c r="I1" s="120"/>
      <c r="J1" s="120"/>
      <c r="K1" s="111"/>
    </row>
    <row r="2" spans="1:16" s="1" customFormat="1">
      <c r="F2" s="120" t="s">
        <v>0</v>
      </c>
      <c r="G2" s="120"/>
      <c r="H2" s="120"/>
      <c r="I2" s="120"/>
      <c r="J2" s="120"/>
      <c r="K2" s="111"/>
    </row>
    <row r="3" spans="1:16" s="1" customFormat="1" ht="15" customHeight="1">
      <c r="B3" s="121"/>
      <c r="C3" s="121"/>
      <c r="D3" s="3"/>
      <c r="E3" s="3"/>
      <c r="F3" s="120" t="s">
        <v>165</v>
      </c>
      <c r="G3" s="120"/>
      <c r="H3" s="120"/>
      <c r="I3" s="120"/>
      <c r="J3" s="120"/>
      <c r="K3" s="111"/>
    </row>
    <row r="4" spans="1:16" s="1" customFormat="1" ht="15" customHeight="1">
      <c r="B4" s="109"/>
      <c r="C4" s="109"/>
      <c r="D4" s="3"/>
      <c r="E4" s="3"/>
      <c r="F4" s="3"/>
      <c r="G4" s="8"/>
      <c r="H4" s="8"/>
      <c r="I4" s="8"/>
      <c r="J4" s="8"/>
      <c r="K4" s="111"/>
    </row>
    <row r="5" spans="1:16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6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6">
      <c r="A7" s="1"/>
      <c r="B7" s="3"/>
      <c r="C7" s="108"/>
      <c r="D7" s="108"/>
      <c r="E7" s="108"/>
      <c r="F7" s="108"/>
      <c r="G7" s="108"/>
      <c r="H7" s="108"/>
      <c r="I7" s="108"/>
      <c r="J7" s="1"/>
    </row>
    <row r="8" spans="1:16" ht="23.25" customHeight="1">
      <c r="A8" s="1"/>
      <c r="B8" s="123" t="s">
        <v>3</v>
      </c>
      <c r="C8" s="123"/>
      <c r="D8" s="123"/>
      <c r="E8" s="123"/>
      <c r="F8" s="123"/>
      <c r="G8" s="123"/>
      <c r="H8" s="123"/>
      <c r="I8" s="123"/>
      <c r="J8" s="123"/>
    </row>
    <row r="9" spans="1:16" s="19" customFormat="1" ht="31.5" customHeight="1">
      <c r="A9" s="5"/>
      <c r="B9" s="124" t="s">
        <v>164</v>
      </c>
      <c r="C9" s="124"/>
      <c r="D9" s="124"/>
      <c r="E9" s="124"/>
      <c r="F9" s="124"/>
      <c r="G9" s="124"/>
      <c r="H9" s="124"/>
      <c r="I9" s="124"/>
      <c r="J9" s="124"/>
      <c r="K9" s="45"/>
    </row>
    <row r="10" spans="1:16" ht="12.75" customHeight="1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6" s="5" customFormat="1" ht="15" customHeight="1">
      <c r="B11" s="126" t="s">
        <v>106</v>
      </c>
      <c r="C11" s="126"/>
      <c r="D11" s="126"/>
      <c r="E11" s="126"/>
      <c r="F11" s="126"/>
      <c r="G11" s="126"/>
      <c r="H11" s="126"/>
      <c r="I11" s="126"/>
      <c r="J11" s="126"/>
      <c r="K11" s="111"/>
    </row>
    <row r="12" spans="1:16" ht="42" customHeight="1">
      <c r="A12" s="3"/>
      <c r="B12" s="127" t="s">
        <v>5</v>
      </c>
      <c r="C12" s="129" t="s">
        <v>6</v>
      </c>
      <c r="D12" s="130"/>
      <c r="E12" s="130"/>
      <c r="F12" s="131"/>
      <c r="G12" s="135" t="s">
        <v>7</v>
      </c>
      <c r="H12" s="136"/>
      <c r="I12" s="127" t="s">
        <v>8</v>
      </c>
      <c r="J12" s="137" t="s">
        <v>20</v>
      </c>
    </row>
    <row r="13" spans="1:16">
      <c r="A13" s="3"/>
      <c r="B13" s="128"/>
      <c r="C13" s="132"/>
      <c r="D13" s="133"/>
      <c r="E13" s="133"/>
      <c r="F13" s="134"/>
      <c r="G13" s="110" t="s">
        <v>9</v>
      </c>
      <c r="H13" s="110" t="s">
        <v>10</v>
      </c>
      <c r="I13" s="128"/>
      <c r="J13" s="138"/>
    </row>
    <row r="14" spans="1:16" ht="27" customHeight="1">
      <c r="A14" s="3"/>
      <c r="B14" s="113">
        <v>1</v>
      </c>
      <c r="C14" s="145" t="s">
        <v>101</v>
      </c>
      <c r="D14" s="146"/>
      <c r="E14" s="146"/>
      <c r="F14" s="147"/>
      <c r="G14" s="112" t="s">
        <v>30</v>
      </c>
      <c r="H14" s="112">
        <v>28</v>
      </c>
      <c r="I14" s="113">
        <v>2022</v>
      </c>
      <c r="J14" s="41">
        <f>39.2*1.04</f>
        <v>40.768000000000008</v>
      </c>
      <c r="P14" s="42"/>
    </row>
    <row r="15" spans="1:16" ht="37.5" customHeight="1">
      <c r="A15" s="3"/>
      <c r="B15" s="113">
        <v>2</v>
      </c>
      <c r="C15" s="145" t="s">
        <v>158</v>
      </c>
      <c r="D15" s="146"/>
      <c r="E15" s="146"/>
      <c r="F15" s="147"/>
      <c r="G15" s="112" t="s">
        <v>31</v>
      </c>
      <c r="H15" s="112">
        <v>2800</v>
      </c>
      <c r="I15" s="113">
        <v>2022</v>
      </c>
      <c r="J15" s="41">
        <f>95.1*1.04</f>
        <v>98.903999999999996</v>
      </c>
      <c r="P15" s="42"/>
    </row>
    <row r="16" spans="1:16" ht="19.5" customHeight="1">
      <c r="A16" s="3"/>
      <c r="B16" s="113">
        <v>3</v>
      </c>
      <c r="C16" s="145" t="s">
        <v>102</v>
      </c>
      <c r="D16" s="146"/>
      <c r="E16" s="146"/>
      <c r="F16" s="147"/>
      <c r="G16" s="112" t="s">
        <v>31</v>
      </c>
      <c r="H16" s="112">
        <v>25</v>
      </c>
      <c r="I16" s="113">
        <v>2022</v>
      </c>
      <c r="J16" s="41">
        <f>56.2*1.04</f>
        <v>58.448000000000008</v>
      </c>
    </row>
    <row r="17" spans="1:11" s="19" customFormat="1" ht="15" customHeight="1">
      <c r="A17" s="5"/>
      <c r="B17" s="148" t="s">
        <v>26</v>
      </c>
      <c r="C17" s="148"/>
      <c r="D17" s="148"/>
      <c r="E17" s="148"/>
      <c r="F17" s="148"/>
      <c r="G17" s="148"/>
      <c r="H17" s="148"/>
      <c r="I17" s="148"/>
      <c r="J17" s="148"/>
      <c r="K17" s="45"/>
    </row>
    <row r="18" spans="1:11">
      <c r="A18" s="3"/>
      <c r="B18" s="149" t="s">
        <v>14</v>
      </c>
      <c r="C18" s="150"/>
      <c r="D18" s="151"/>
      <c r="E18" s="152" t="s">
        <v>15</v>
      </c>
      <c r="F18" s="153"/>
      <c r="G18" s="153"/>
      <c r="H18" s="153"/>
      <c r="I18" s="153"/>
      <c r="J18" s="154"/>
      <c r="K18" s="28"/>
    </row>
    <row r="19" spans="1:11" ht="18" customHeight="1">
      <c r="A19" s="3"/>
      <c r="B19" s="132"/>
      <c r="C19" s="133"/>
      <c r="D19" s="134"/>
      <c r="E19" s="155" t="s">
        <v>16</v>
      </c>
      <c r="F19" s="155"/>
      <c r="G19" s="156" t="s">
        <v>17</v>
      </c>
      <c r="H19" s="156"/>
      <c r="I19" s="156"/>
      <c r="J19" s="157"/>
      <c r="K19" s="28"/>
    </row>
    <row r="20" spans="1:11" ht="15.75" customHeight="1">
      <c r="A20" s="3"/>
      <c r="B20" s="139">
        <f>E20</f>
        <v>198.12</v>
      </c>
      <c r="C20" s="140"/>
      <c r="D20" s="141"/>
      <c r="E20" s="142">
        <f>SUM(J14:J16)</f>
        <v>198.12</v>
      </c>
      <c r="F20" s="142"/>
      <c r="G20" s="143"/>
      <c r="H20" s="143"/>
      <c r="I20" s="143"/>
      <c r="J20" s="144"/>
      <c r="K20" s="28"/>
    </row>
    <row r="21" spans="1:11" ht="96" customHeight="1"/>
    <row r="22" spans="1:11" s="1" customFormat="1">
      <c r="H22" s="120"/>
      <c r="I22" s="120"/>
      <c r="J22" s="120"/>
      <c r="K22" s="111"/>
    </row>
    <row r="23" spans="1:11" s="1" customFormat="1">
      <c r="F23" s="120"/>
      <c r="G23" s="120"/>
      <c r="H23" s="120"/>
      <c r="I23" s="120"/>
      <c r="J23" s="120"/>
      <c r="K23" s="111"/>
    </row>
    <row r="24" spans="1:11" s="1" customFormat="1" ht="15" customHeight="1">
      <c r="B24" s="121"/>
      <c r="C24" s="121"/>
      <c r="D24" s="3"/>
      <c r="E24" s="3"/>
      <c r="G24" s="120"/>
      <c r="H24" s="120"/>
      <c r="I24" s="120"/>
      <c r="J24" s="120"/>
      <c r="K24" s="111"/>
    </row>
    <row r="25" spans="1:11" s="1" customFormat="1" ht="15" customHeight="1">
      <c r="B25" s="109"/>
      <c r="C25" s="109"/>
      <c r="D25" s="3"/>
      <c r="E25" s="3"/>
      <c r="F25" s="3"/>
      <c r="G25" s="8"/>
      <c r="H25" s="8"/>
      <c r="I25" s="8"/>
      <c r="J25" s="8"/>
      <c r="K25" s="111"/>
    </row>
    <row r="26" spans="1:11" ht="15.75">
      <c r="A26" s="1"/>
      <c r="B26" s="122" t="s">
        <v>1</v>
      </c>
      <c r="C26" s="122"/>
      <c r="D26" s="122"/>
      <c r="E26" s="122"/>
      <c r="F26" s="122"/>
      <c r="G26" s="122"/>
      <c r="H26" s="122"/>
      <c r="I26" s="122"/>
      <c r="J26" s="122"/>
    </row>
    <row r="27" spans="1:11">
      <c r="A27" s="1"/>
      <c r="B27" s="3"/>
      <c r="C27" s="119" t="s">
        <v>18</v>
      </c>
      <c r="D27" s="119"/>
      <c r="E27" s="119"/>
      <c r="F27" s="119"/>
      <c r="G27" s="119"/>
      <c r="H27" s="119"/>
      <c r="I27" s="119"/>
      <c r="J27" s="1"/>
    </row>
    <row r="28" spans="1:11">
      <c r="A28" s="1"/>
      <c r="B28" s="3"/>
      <c r="C28" s="108"/>
      <c r="D28" s="108"/>
      <c r="E28" s="108"/>
      <c r="F28" s="108"/>
      <c r="G28" s="108"/>
      <c r="H28" s="108"/>
      <c r="I28" s="108"/>
      <c r="J28" s="1"/>
    </row>
    <row r="29" spans="1:11" ht="23.25" customHeight="1">
      <c r="A29" s="1"/>
      <c r="B29" s="123" t="s">
        <v>3</v>
      </c>
      <c r="C29" s="123"/>
      <c r="D29" s="123"/>
      <c r="E29" s="123"/>
      <c r="F29" s="123"/>
      <c r="G29" s="123"/>
      <c r="H29" s="123"/>
      <c r="I29" s="123"/>
      <c r="J29" s="123"/>
    </row>
    <row r="30" spans="1:11" s="19" customFormat="1" ht="31.5" customHeight="1">
      <c r="A30" s="5"/>
      <c r="B30" s="124" t="s">
        <v>164</v>
      </c>
      <c r="C30" s="124"/>
      <c r="D30" s="124"/>
      <c r="E30" s="124"/>
      <c r="F30" s="124"/>
      <c r="G30" s="124"/>
      <c r="H30" s="124"/>
      <c r="I30" s="124"/>
      <c r="J30" s="124"/>
      <c r="K30" s="45"/>
    </row>
    <row r="31" spans="1:11" ht="12.75" customHeight="1">
      <c r="A31" s="1"/>
      <c r="B31" s="1"/>
      <c r="C31" s="125" t="s">
        <v>4</v>
      </c>
      <c r="D31" s="125"/>
      <c r="E31" s="125"/>
      <c r="F31" s="125"/>
      <c r="G31" s="125"/>
      <c r="H31" s="125"/>
      <c r="I31" s="125"/>
      <c r="J31" s="1"/>
    </row>
    <row r="32" spans="1:11" s="5" customFormat="1" ht="15" customHeight="1">
      <c r="B32" s="126" t="s">
        <v>107</v>
      </c>
      <c r="C32" s="126"/>
      <c r="D32" s="126"/>
      <c r="E32" s="126"/>
      <c r="F32" s="126"/>
      <c r="G32" s="126"/>
      <c r="H32" s="126"/>
      <c r="I32" s="126"/>
      <c r="J32" s="126"/>
      <c r="K32" s="111"/>
    </row>
    <row r="33" spans="1:16" ht="42" customHeight="1">
      <c r="A33" s="3"/>
      <c r="B33" s="127" t="s">
        <v>5</v>
      </c>
      <c r="C33" s="129" t="s">
        <v>6</v>
      </c>
      <c r="D33" s="130"/>
      <c r="E33" s="130"/>
      <c r="F33" s="131"/>
      <c r="G33" s="135" t="s">
        <v>7</v>
      </c>
      <c r="H33" s="136"/>
      <c r="I33" s="127" t="s">
        <v>8</v>
      </c>
      <c r="J33" s="137" t="s">
        <v>20</v>
      </c>
    </row>
    <row r="34" spans="1:16">
      <c r="A34" s="3"/>
      <c r="B34" s="128"/>
      <c r="C34" s="132"/>
      <c r="D34" s="133"/>
      <c r="E34" s="133"/>
      <c r="F34" s="134"/>
      <c r="G34" s="110" t="s">
        <v>9</v>
      </c>
      <c r="H34" s="110" t="s">
        <v>10</v>
      </c>
      <c r="I34" s="128"/>
      <c r="J34" s="138"/>
    </row>
    <row r="35" spans="1:16" ht="27" customHeight="1">
      <c r="A35" s="3"/>
      <c r="B35" s="113">
        <v>1</v>
      </c>
      <c r="C35" s="145" t="s">
        <v>101</v>
      </c>
      <c r="D35" s="146"/>
      <c r="E35" s="146"/>
      <c r="F35" s="147"/>
      <c r="G35" s="112" t="s">
        <v>30</v>
      </c>
      <c r="H35" s="112">
        <v>28</v>
      </c>
      <c r="I35" s="113">
        <v>2023</v>
      </c>
      <c r="J35" s="41">
        <f>40.8*1.04</f>
        <v>42.431999999999995</v>
      </c>
      <c r="P35" s="42"/>
    </row>
    <row r="36" spans="1:16" ht="37.5" customHeight="1">
      <c r="A36" s="3"/>
      <c r="B36" s="113">
        <v>2</v>
      </c>
      <c r="C36" s="145" t="s">
        <v>138</v>
      </c>
      <c r="D36" s="146"/>
      <c r="E36" s="146"/>
      <c r="F36" s="147"/>
      <c r="G36" s="112" t="s">
        <v>31</v>
      </c>
      <c r="H36" s="112">
        <v>2800</v>
      </c>
      <c r="I36" s="113">
        <v>2023</v>
      </c>
      <c r="J36" s="41">
        <f>98.9*1.04</f>
        <v>102.85600000000001</v>
      </c>
      <c r="P36" s="42"/>
    </row>
    <row r="37" spans="1:16" ht="21.75" customHeight="1">
      <c r="A37" s="3"/>
      <c r="B37" s="113">
        <v>3</v>
      </c>
      <c r="C37" s="145" t="s">
        <v>102</v>
      </c>
      <c r="D37" s="146"/>
      <c r="E37" s="146"/>
      <c r="F37" s="147"/>
      <c r="G37" s="112" t="s">
        <v>31</v>
      </c>
      <c r="H37" s="112">
        <v>25</v>
      </c>
      <c r="I37" s="113">
        <v>2023</v>
      </c>
      <c r="J37" s="41">
        <f>58.4*1.04</f>
        <v>60.735999999999997</v>
      </c>
    </row>
    <row r="38" spans="1:16" s="19" customFormat="1" ht="15" customHeight="1">
      <c r="A38" s="5"/>
      <c r="B38" s="148" t="s">
        <v>26</v>
      </c>
      <c r="C38" s="148"/>
      <c r="D38" s="148"/>
      <c r="E38" s="148"/>
      <c r="F38" s="148"/>
      <c r="G38" s="148"/>
      <c r="H38" s="148"/>
      <c r="I38" s="148"/>
      <c r="J38" s="148"/>
      <c r="K38" s="45"/>
    </row>
    <row r="39" spans="1:16">
      <c r="A39" s="3"/>
      <c r="B39" s="149" t="s">
        <v>14</v>
      </c>
      <c r="C39" s="150"/>
      <c r="D39" s="151"/>
      <c r="E39" s="152" t="s">
        <v>15</v>
      </c>
      <c r="F39" s="153"/>
      <c r="G39" s="153"/>
      <c r="H39" s="153"/>
      <c r="I39" s="153"/>
      <c r="J39" s="154"/>
      <c r="K39" s="28"/>
    </row>
    <row r="40" spans="1:16" ht="18" customHeight="1">
      <c r="A40" s="3"/>
      <c r="B40" s="132"/>
      <c r="C40" s="133"/>
      <c r="D40" s="134"/>
      <c r="E40" s="155" t="s">
        <v>16</v>
      </c>
      <c r="F40" s="155"/>
      <c r="G40" s="156" t="s">
        <v>17</v>
      </c>
      <c r="H40" s="156"/>
      <c r="I40" s="156"/>
      <c r="J40" s="157"/>
      <c r="K40" s="28"/>
    </row>
    <row r="41" spans="1:16" ht="15.75" customHeight="1">
      <c r="A41" s="3"/>
      <c r="B41" s="139">
        <f>E41</f>
        <v>206.024</v>
      </c>
      <c r="C41" s="140"/>
      <c r="D41" s="141"/>
      <c r="E41" s="142">
        <f>SUM(J35:J37)</f>
        <v>206.024</v>
      </c>
      <c r="F41" s="142"/>
      <c r="G41" s="143"/>
      <c r="H41" s="143"/>
      <c r="I41" s="143"/>
      <c r="J41" s="144"/>
      <c r="K41" s="28"/>
    </row>
  </sheetData>
  <mergeCells count="52">
    <mergeCell ref="B41:D41"/>
    <mergeCell ref="E41:F41"/>
    <mergeCell ref="G41:J41"/>
    <mergeCell ref="C35:F35"/>
    <mergeCell ref="C36:F36"/>
    <mergeCell ref="C37:F37"/>
    <mergeCell ref="B38:J38"/>
    <mergeCell ref="B39:D40"/>
    <mergeCell ref="E39:J39"/>
    <mergeCell ref="E40:F40"/>
    <mergeCell ref="G40:J40"/>
    <mergeCell ref="B33:B34"/>
    <mergeCell ref="C33:F34"/>
    <mergeCell ref="G33:H33"/>
    <mergeCell ref="I33:I34"/>
    <mergeCell ref="J33:J34"/>
    <mergeCell ref="C27:I27"/>
    <mergeCell ref="B29:J29"/>
    <mergeCell ref="B30:J30"/>
    <mergeCell ref="C31:I31"/>
    <mergeCell ref="B32:J32"/>
    <mergeCell ref="H22:J22"/>
    <mergeCell ref="F23:J23"/>
    <mergeCell ref="B24:C24"/>
    <mergeCell ref="G24:J24"/>
    <mergeCell ref="B26:J26"/>
    <mergeCell ref="B20:D20"/>
    <mergeCell ref="E20:F20"/>
    <mergeCell ref="G20:J20"/>
    <mergeCell ref="C14:F14"/>
    <mergeCell ref="C16:F16"/>
    <mergeCell ref="B17:J17"/>
    <mergeCell ref="B18:D19"/>
    <mergeCell ref="E18:J18"/>
    <mergeCell ref="E19:F19"/>
    <mergeCell ref="G19:J19"/>
    <mergeCell ref="C15:F15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B5:J5"/>
    <mergeCell ref="F3:J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B9" sqref="B9:J9"/>
    </sheetView>
  </sheetViews>
  <sheetFormatPr defaultRowHeight="12.75"/>
  <cols>
    <col min="1" max="1" width="2.140625" style="28" customWidth="1"/>
    <col min="2" max="2" width="3.42578125" style="28" customWidth="1"/>
    <col min="3" max="3" width="19.42578125" style="28" customWidth="1"/>
    <col min="4" max="4" width="17.28515625" style="28" customWidth="1"/>
    <col min="5" max="5" width="7.5703125" style="28" customWidth="1"/>
    <col min="6" max="6" width="33.7109375" style="28" customWidth="1"/>
    <col min="7" max="7" width="5.85546875" style="28" customWidth="1"/>
    <col min="8" max="8" width="7.5703125" style="28" customWidth="1"/>
    <col min="9" max="9" width="13.7109375" style="28" customWidth="1"/>
    <col min="10" max="10" width="13.85546875" style="28" customWidth="1"/>
    <col min="11" max="11" width="9.140625" style="79"/>
    <col min="12" max="256" width="9.140625" style="28"/>
    <col min="257" max="257" width="2.140625" style="28" customWidth="1"/>
    <col min="258" max="258" width="3.42578125" style="28" customWidth="1"/>
    <col min="259" max="259" width="19.42578125" style="28" customWidth="1"/>
    <col min="260" max="260" width="17.28515625" style="28" customWidth="1"/>
    <col min="261" max="261" width="7.5703125" style="28" customWidth="1"/>
    <col min="262" max="262" width="46.5703125" style="28" customWidth="1"/>
    <col min="263" max="263" width="5.85546875" style="28" customWidth="1"/>
    <col min="264" max="264" width="7.5703125" style="28" customWidth="1"/>
    <col min="265" max="265" width="13.7109375" style="28" customWidth="1"/>
    <col min="266" max="266" width="13.85546875" style="28" customWidth="1"/>
    <col min="267" max="512" width="9.140625" style="28"/>
    <col min="513" max="513" width="2.140625" style="28" customWidth="1"/>
    <col min="514" max="514" width="3.42578125" style="28" customWidth="1"/>
    <col min="515" max="515" width="19.42578125" style="28" customWidth="1"/>
    <col min="516" max="516" width="17.28515625" style="28" customWidth="1"/>
    <col min="517" max="517" width="7.5703125" style="28" customWidth="1"/>
    <col min="518" max="518" width="46.5703125" style="28" customWidth="1"/>
    <col min="519" max="519" width="5.85546875" style="28" customWidth="1"/>
    <col min="520" max="520" width="7.5703125" style="28" customWidth="1"/>
    <col min="521" max="521" width="13.7109375" style="28" customWidth="1"/>
    <col min="522" max="522" width="13.85546875" style="28" customWidth="1"/>
    <col min="523" max="768" width="9.140625" style="28"/>
    <col min="769" max="769" width="2.140625" style="28" customWidth="1"/>
    <col min="770" max="770" width="3.42578125" style="28" customWidth="1"/>
    <col min="771" max="771" width="19.42578125" style="28" customWidth="1"/>
    <col min="772" max="772" width="17.28515625" style="28" customWidth="1"/>
    <col min="773" max="773" width="7.5703125" style="28" customWidth="1"/>
    <col min="774" max="774" width="46.5703125" style="28" customWidth="1"/>
    <col min="775" max="775" width="5.85546875" style="28" customWidth="1"/>
    <col min="776" max="776" width="7.5703125" style="28" customWidth="1"/>
    <col min="777" max="777" width="13.7109375" style="28" customWidth="1"/>
    <col min="778" max="778" width="13.85546875" style="28" customWidth="1"/>
    <col min="779" max="1024" width="9.140625" style="28"/>
    <col min="1025" max="1025" width="2.140625" style="28" customWidth="1"/>
    <col min="1026" max="1026" width="3.42578125" style="28" customWidth="1"/>
    <col min="1027" max="1027" width="19.42578125" style="28" customWidth="1"/>
    <col min="1028" max="1028" width="17.28515625" style="28" customWidth="1"/>
    <col min="1029" max="1029" width="7.5703125" style="28" customWidth="1"/>
    <col min="1030" max="1030" width="46.5703125" style="28" customWidth="1"/>
    <col min="1031" max="1031" width="5.85546875" style="28" customWidth="1"/>
    <col min="1032" max="1032" width="7.5703125" style="28" customWidth="1"/>
    <col min="1033" max="1033" width="13.7109375" style="28" customWidth="1"/>
    <col min="1034" max="1034" width="13.85546875" style="28" customWidth="1"/>
    <col min="1035" max="1280" width="9.140625" style="28"/>
    <col min="1281" max="1281" width="2.140625" style="28" customWidth="1"/>
    <col min="1282" max="1282" width="3.42578125" style="28" customWidth="1"/>
    <col min="1283" max="1283" width="19.42578125" style="28" customWidth="1"/>
    <col min="1284" max="1284" width="17.28515625" style="28" customWidth="1"/>
    <col min="1285" max="1285" width="7.5703125" style="28" customWidth="1"/>
    <col min="1286" max="1286" width="46.5703125" style="28" customWidth="1"/>
    <col min="1287" max="1287" width="5.85546875" style="28" customWidth="1"/>
    <col min="1288" max="1288" width="7.5703125" style="28" customWidth="1"/>
    <col min="1289" max="1289" width="13.7109375" style="28" customWidth="1"/>
    <col min="1290" max="1290" width="13.85546875" style="28" customWidth="1"/>
    <col min="1291" max="1536" width="9.140625" style="28"/>
    <col min="1537" max="1537" width="2.140625" style="28" customWidth="1"/>
    <col min="1538" max="1538" width="3.42578125" style="28" customWidth="1"/>
    <col min="1539" max="1539" width="19.42578125" style="28" customWidth="1"/>
    <col min="1540" max="1540" width="17.28515625" style="28" customWidth="1"/>
    <col min="1541" max="1541" width="7.5703125" style="28" customWidth="1"/>
    <col min="1542" max="1542" width="46.5703125" style="28" customWidth="1"/>
    <col min="1543" max="1543" width="5.85546875" style="28" customWidth="1"/>
    <col min="1544" max="1544" width="7.5703125" style="28" customWidth="1"/>
    <col min="1545" max="1545" width="13.7109375" style="28" customWidth="1"/>
    <col min="1546" max="1546" width="13.85546875" style="28" customWidth="1"/>
    <col min="1547" max="1792" width="9.140625" style="28"/>
    <col min="1793" max="1793" width="2.140625" style="28" customWidth="1"/>
    <col min="1794" max="1794" width="3.42578125" style="28" customWidth="1"/>
    <col min="1795" max="1795" width="19.42578125" style="28" customWidth="1"/>
    <col min="1796" max="1796" width="17.28515625" style="28" customWidth="1"/>
    <col min="1797" max="1797" width="7.5703125" style="28" customWidth="1"/>
    <col min="1798" max="1798" width="46.5703125" style="28" customWidth="1"/>
    <col min="1799" max="1799" width="5.85546875" style="28" customWidth="1"/>
    <col min="1800" max="1800" width="7.5703125" style="28" customWidth="1"/>
    <col min="1801" max="1801" width="13.7109375" style="28" customWidth="1"/>
    <col min="1802" max="1802" width="13.85546875" style="28" customWidth="1"/>
    <col min="1803" max="2048" width="9.140625" style="28"/>
    <col min="2049" max="2049" width="2.140625" style="28" customWidth="1"/>
    <col min="2050" max="2050" width="3.42578125" style="28" customWidth="1"/>
    <col min="2051" max="2051" width="19.42578125" style="28" customWidth="1"/>
    <col min="2052" max="2052" width="17.28515625" style="28" customWidth="1"/>
    <col min="2053" max="2053" width="7.5703125" style="28" customWidth="1"/>
    <col min="2054" max="2054" width="46.5703125" style="28" customWidth="1"/>
    <col min="2055" max="2055" width="5.85546875" style="28" customWidth="1"/>
    <col min="2056" max="2056" width="7.5703125" style="28" customWidth="1"/>
    <col min="2057" max="2057" width="13.7109375" style="28" customWidth="1"/>
    <col min="2058" max="2058" width="13.85546875" style="28" customWidth="1"/>
    <col min="2059" max="2304" width="9.140625" style="28"/>
    <col min="2305" max="2305" width="2.140625" style="28" customWidth="1"/>
    <col min="2306" max="2306" width="3.42578125" style="28" customWidth="1"/>
    <col min="2307" max="2307" width="19.42578125" style="28" customWidth="1"/>
    <col min="2308" max="2308" width="17.28515625" style="28" customWidth="1"/>
    <col min="2309" max="2309" width="7.5703125" style="28" customWidth="1"/>
    <col min="2310" max="2310" width="46.5703125" style="28" customWidth="1"/>
    <col min="2311" max="2311" width="5.85546875" style="28" customWidth="1"/>
    <col min="2312" max="2312" width="7.5703125" style="28" customWidth="1"/>
    <col min="2313" max="2313" width="13.7109375" style="28" customWidth="1"/>
    <col min="2314" max="2314" width="13.85546875" style="28" customWidth="1"/>
    <col min="2315" max="2560" width="9.140625" style="28"/>
    <col min="2561" max="2561" width="2.140625" style="28" customWidth="1"/>
    <col min="2562" max="2562" width="3.42578125" style="28" customWidth="1"/>
    <col min="2563" max="2563" width="19.42578125" style="28" customWidth="1"/>
    <col min="2564" max="2564" width="17.28515625" style="28" customWidth="1"/>
    <col min="2565" max="2565" width="7.5703125" style="28" customWidth="1"/>
    <col min="2566" max="2566" width="46.5703125" style="28" customWidth="1"/>
    <col min="2567" max="2567" width="5.85546875" style="28" customWidth="1"/>
    <col min="2568" max="2568" width="7.5703125" style="28" customWidth="1"/>
    <col min="2569" max="2569" width="13.7109375" style="28" customWidth="1"/>
    <col min="2570" max="2570" width="13.85546875" style="28" customWidth="1"/>
    <col min="2571" max="2816" width="9.140625" style="28"/>
    <col min="2817" max="2817" width="2.140625" style="28" customWidth="1"/>
    <col min="2818" max="2818" width="3.42578125" style="28" customWidth="1"/>
    <col min="2819" max="2819" width="19.42578125" style="28" customWidth="1"/>
    <col min="2820" max="2820" width="17.28515625" style="28" customWidth="1"/>
    <col min="2821" max="2821" width="7.5703125" style="28" customWidth="1"/>
    <col min="2822" max="2822" width="46.5703125" style="28" customWidth="1"/>
    <col min="2823" max="2823" width="5.85546875" style="28" customWidth="1"/>
    <col min="2824" max="2824" width="7.5703125" style="28" customWidth="1"/>
    <col min="2825" max="2825" width="13.7109375" style="28" customWidth="1"/>
    <col min="2826" max="2826" width="13.85546875" style="28" customWidth="1"/>
    <col min="2827" max="3072" width="9.140625" style="28"/>
    <col min="3073" max="3073" width="2.140625" style="28" customWidth="1"/>
    <col min="3074" max="3074" width="3.42578125" style="28" customWidth="1"/>
    <col min="3075" max="3075" width="19.42578125" style="28" customWidth="1"/>
    <col min="3076" max="3076" width="17.28515625" style="28" customWidth="1"/>
    <col min="3077" max="3077" width="7.5703125" style="28" customWidth="1"/>
    <col min="3078" max="3078" width="46.5703125" style="28" customWidth="1"/>
    <col min="3079" max="3079" width="5.85546875" style="28" customWidth="1"/>
    <col min="3080" max="3080" width="7.5703125" style="28" customWidth="1"/>
    <col min="3081" max="3081" width="13.7109375" style="28" customWidth="1"/>
    <col min="3082" max="3082" width="13.85546875" style="28" customWidth="1"/>
    <col min="3083" max="3328" width="9.140625" style="28"/>
    <col min="3329" max="3329" width="2.140625" style="28" customWidth="1"/>
    <col min="3330" max="3330" width="3.42578125" style="28" customWidth="1"/>
    <col min="3331" max="3331" width="19.42578125" style="28" customWidth="1"/>
    <col min="3332" max="3332" width="17.28515625" style="28" customWidth="1"/>
    <col min="3333" max="3333" width="7.5703125" style="28" customWidth="1"/>
    <col min="3334" max="3334" width="46.5703125" style="28" customWidth="1"/>
    <col min="3335" max="3335" width="5.85546875" style="28" customWidth="1"/>
    <col min="3336" max="3336" width="7.5703125" style="28" customWidth="1"/>
    <col min="3337" max="3337" width="13.7109375" style="28" customWidth="1"/>
    <col min="3338" max="3338" width="13.85546875" style="28" customWidth="1"/>
    <col min="3339" max="3584" width="9.140625" style="28"/>
    <col min="3585" max="3585" width="2.140625" style="28" customWidth="1"/>
    <col min="3586" max="3586" width="3.42578125" style="28" customWidth="1"/>
    <col min="3587" max="3587" width="19.42578125" style="28" customWidth="1"/>
    <col min="3588" max="3588" width="17.28515625" style="28" customWidth="1"/>
    <col min="3589" max="3589" width="7.5703125" style="28" customWidth="1"/>
    <col min="3590" max="3590" width="46.5703125" style="28" customWidth="1"/>
    <col min="3591" max="3591" width="5.85546875" style="28" customWidth="1"/>
    <col min="3592" max="3592" width="7.5703125" style="28" customWidth="1"/>
    <col min="3593" max="3593" width="13.7109375" style="28" customWidth="1"/>
    <col min="3594" max="3594" width="13.85546875" style="28" customWidth="1"/>
    <col min="3595" max="3840" width="9.140625" style="28"/>
    <col min="3841" max="3841" width="2.140625" style="28" customWidth="1"/>
    <col min="3842" max="3842" width="3.42578125" style="28" customWidth="1"/>
    <col min="3843" max="3843" width="19.42578125" style="28" customWidth="1"/>
    <col min="3844" max="3844" width="17.28515625" style="28" customWidth="1"/>
    <col min="3845" max="3845" width="7.5703125" style="28" customWidth="1"/>
    <col min="3846" max="3846" width="46.5703125" style="28" customWidth="1"/>
    <col min="3847" max="3847" width="5.85546875" style="28" customWidth="1"/>
    <col min="3848" max="3848" width="7.5703125" style="28" customWidth="1"/>
    <col min="3849" max="3849" width="13.7109375" style="28" customWidth="1"/>
    <col min="3850" max="3850" width="13.85546875" style="28" customWidth="1"/>
    <col min="3851" max="4096" width="9.140625" style="28"/>
    <col min="4097" max="4097" width="2.140625" style="28" customWidth="1"/>
    <col min="4098" max="4098" width="3.42578125" style="28" customWidth="1"/>
    <col min="4099" max="4099" width="19.42578125" style="28" customWidth="1"/>
    <col min="4100" max="4100" width="17.28515625" style="28" customWidth="1"/>
    <col min="4101" max="4101" width="7.5703125" style="28" customWidth="1"/>
    <col min="4102" max="4102" width="46.5703125" style="28" customWidth="1"/>
    <col min="4103" max="4103" width="5.85546875" style="28" customWidth="1"/>
    <col min="4104" max="4104" width="7.5703125" style="28" customWidth="1"/>
    <col min="4105" max="4105" width="13.7109375" style="28" customWidth="1"/>
    <col min="4106" max="4106" width="13.85546875" style="28" customWidth="1"/>
    <col min="4107" max="4352" width="9.140625" style="28"/>
    <col min="4353" max="4353" width="2.140625" style="28" customWidth="1"/>
    <col min="4354" max="4354" width="3.42578125" style="28" customWidth="1"/>
    <col min="4355" max="4355" width="19.42578125" style="28" customWidth="1"/>
    <col min="4356" max="4356" width="17.28515625" style="28" customWidth="1"/>
    <col min="4357" max="4357" width="7.5703125" style="28" customWidth="1"/>
    <col min="4358" max="4358" width="46.5703125" style="28" customWidth="1"/>
    <col min="4359" max="4359" width="5.85546875" style="28" customWidth="1"/>
    <col min="4360" max="4360" width="7.5703125" style="28" customWidth="1"/>
    <col min="4361" max="4361" width="13.7109375" style="28" customWidth="1"/>
    <col min="4362" max="4362" width="13.85546875" style="28" customWidth="1"/>
    <col min="4363" max="4608" width="9.140625" style="28"/>
    <col min="4609" max="4609" width="2.140625" style="28" customWidth="1"/>
    <col min="4610" max="4610" width="3.42578125" style="28" customWidth="1"/>
    <col min="4611" max="4611" width="19.42578125" style="28" customWidth="1"/>
    <col min="4612" max="4612" width="17.28515625" style="28" customWidth="1"/>
    <col min="4613" max="4613" width="7.5703125" style="28" customWidth="1"/>
    <col min="4614" max="4614" width="46.5703125" style="28" customWidth="1"/>
    <col min="4615" max="4615" width="5.85546875" style="28" customWidth="1"/>
    <col min="4616" max="4616" width="7.5703125" style="28" customWidth="1"/>
    <col min="4617" max="4617" width="13.7109375" style="28" customWidth="1"/>
    <col min="4618" max="4618" width="13.85546875" style="28" customWidth="1"/>
    <col min="4619" max="4864" width="9.140625" style="28"/>
    <col min="4865" max="4865" width="2.140625" style="28" customWidth="1"/>
    <col min="4866" max="4866" width="3.42578125" style="28" customWidth="1"/>
    <col min="4867" max="4867" width="19.42578125" style="28" customWidth="1"/>
    <col min="4868" max="4868" width="17.28515625" style="28" customWidth="1"/>
    <col min="4869" max="4869" width="7.5703125" style="28" customWidth="1"/>
    <col min="4870" max="4870" width="46.5703125" style="28" customWidth="1"/>
    <col min="4871" max="4871" width="5.85546875" style="28" customWidth="1"/>
    <col min="4872" max="4872" width="7.5703125" style="28" customWidth="1"/>
    <col min="4873" max="4873" width="13.7109375" style="28" customWidth="1"/>
    <col min="4874" max="4874" width="13.85546875" style="28" customWidth="1"/>
    <col min="4875" max="5120" width="9.140625" style="28"/>
    <col min="5121" max="5121" width="2.140625" style="28" customWidth="1"/>
    <col min="5122" max="5122" width="3.42578125" style="28" customWidth="1"/>
    <col min="5123" max="5123" width="19.42578125" style="28" customWidth="1"/>
    <col min="5124" max="5124" width="17.28515625" style="28" customWidth="1"/>
    <col min="5125" max="5125" width="7.5703125" style="28" customWidth="1"/>
    <col min="5126" max="5126" width="46.5703125" style="28" customWidth="1"/>
    <col min="5127" max="5127" width="5.85546875" style="28" customWidth="1"/>
    <col min="5128" max="5128" width="7.5703125" style="28" customWidth="1"/>
    <col min="5129" max="5129" width="13.7109375" style="28" customWidth="1"/>
    <col min="5130" max="5130" width="13.85546875" style="28" customWidth="1"/>
    <col min="5131" max="5376" width="9.140625" style="28"/>
    <col min="5377" max="5377" width="2.140625" style="28" customWidth="1"/>
    <col min="5378" max="5378" width="3.42578125" style="28" customWidth="1"/>
    <col min="5379" max="5379" width="19.42578125" style="28" customWidth="1"/>
    <col min="5380" max="5380" width="17.28515625" style="28" customWidth="1"/>
    <col min="5381" max="5381" width="7.5703125" style="28" customWidth="1"/>
    <col min="5382" max="5382" width="46.5703125" style="28" customWidth="1"/>
    <col min="5383" max="5383" width="5.85546875" style="28" customWidth="1"/>
    <col min="5384" max="5384" width="7.5703125" style="28" customWidth="1"/>
    <col min="5385" max="5385" width="13.7109375" style="28" customWidth="1"/>
    <col min="5386" max="5386" width="13.85546875" style="28" customWidth="1"/>
    <col min="5387" max="5632" width="9.140625" style="28"/>
    <col min="5633" max="5633" width="2.140625" style="28" customWidth="1"/>
    <col min="5634" max="5634" width="3.42578125" style="28" customWidth="1"/>
    <col min="5635" max="5635" width="19.42578125" style="28" customWidth="1"/>
    <col min="5636" max="5636" width="17.28515625" style="28" customWidth="1"/>
    <col min="5637" max="5637" width="7.5703125" style="28" customWidth="1"/>
    <col min="5638" max="5638" width="46.5703125" style="28" customWidth="1"/>
    <col min="5639" max="5639" width="5.85546875" style="28" customWidth="1"/>
    <col min="5640" max="5640" width="7.5703125" style="28" customWidth="1"/>
    <col min="5641" max="5641" width="13.7109375" style="28" customWidth="1"/>
    <col min="5642" max="5642" width="13.85546875" style="28" customWidth="1"/>
    <col min="5643" max="5888" width="9.140625" style="28"/>
    <col min="5889" max="5889" width="2.140625" style="28" customWidth="1"/>
    <col min="5890" max="5890" width="3.42578125" style="28" customWidth="1"/>
    <col min="5891" max="5891" width="19.42578125" style="28" customWidth="1"/>
    <col min="5892" max="5892" width="17.28515625" style="28" customWidth="1"/>
    <col min="5893" max="5893" width="7.5703125" style="28" customWidth="1"/>
    <col min="5894" max="5894" width="46.5703125" style="28" customWidth="1"/>
    <col min="5895" max="5895" width="5.85546875" style="28" customWidth="1"/>
    <col min="5896" max="5896" width="7.5703125" style="28" customWidth="1"/>
    <col min="5897" max="5897" width="13.7109375" style="28" customWidth="1"/>
    <col min="5898" max="5898" width="13.85546875" style="28" customWidth="1"/>
    <col min="5899" max="6144" width="9.140625" style="28"/>
    <col min="6145" max="6145" width="2.140625" style="28" customWidth="1"/>
    <col min="6146" max="6146" width="3.42578125" style="28" customWidth="1"/>
    <col min="6147" max="6147" width="19.42578125" style="28" customWidth="1"/>
    <col min="6148" max="6148" width="17.28515625" style="28" customWidth="1"/>
    <col min="6149" max="6149" width="7.5703125" style="28" customWidth="1"/>
    <col min="6150" max="6150" width="46.5703125" style="28" customWidth="1"/>
    <col min="6151" max="6151" width="5.85546875" style="28" customWidth="1"/>
    <col min="6152" max="6152" width="7.5703125" style="28" customWidth="1"/>
    <col min="6153" max="6153" width="13.7109375" style="28" customWidth="1"/>
    <col min="6154" max="6154" width="13.85546875" style="28" customWidth="1"/>
    <col min="6155" max="6400" width="9.140625" style="28"/>
    <col min="6401" max="6401" width="2.140625" style="28" customWidth="1"/>
    <col min="6402" max="6402" width="3.42578125" style="28" customWidth="1"/>
    <col min="6403" max="6403" width="19.42578125" style="28" customWidth="1"/>
    <col min="6404" max="6404" width="17.28515625" style="28" customWidth="1"/>
    <col min="6405" max="6405" width="7.5703125" style="28" customWidth="1"/>
    <col min="6406" max="6406" width="46.5703125" style="28" customWidth="1"/>
    <col min="6407" max="6407" width="5.85546875" style="28" customWidth="1"/>
    <col min="6408" max="6408" width="7.5703125" style="28" customWidth="1"/>
    <col min="6409" max="6409" width="13.7109375" style="28" customWidth="1"/>
    <col min="6410" max="6410" width="13.85546875" style="28" customWidth="1"/>
    <col min="6411" max="6656" width="9.140625" style="28"/>
    <col min="6657" max="6657" width="2.140625" style="28" customWidth="1"/>
    <col min="6658" max="6658" width="3.42578125" style="28" customWidth="1"/>
    <col min="6659" max="6659" width="19.42578125" style="28" customWidth="1"/>
    <col min="6660" max="6660" width="17.28515625" style="28" customWidth="1"/>
    <col min="6661" max="6661" width="7.5703125" style="28" customWidth="1"/>
    <col min="6662" max="6662" width="46.5703125" style="28" customWidth="1"/>
    <col min="6663" max="6663" width="5.85546875" style="28" customWidth="1"/>
    <col min="6664" max="6664" width="7.5703125" style="28" customWidth="1"/>
    <col min="6665" max="6665" width="13.7109375" style="28" customWidth="1"/>
    <col min="6666" max="6666" width="13.85546875" style="28" customWidth="1"/>
    <col min="6667" max="6912" width="9.140625" style="28"/>
    <col min="6913" max="6913" width="2.140625" style="28" customWidth="1"/>
    <col min="6914" max="6914" width="3.42578125" style="28" customWidth="1"/>
    <col min="6915" max="6915" width="19.42578125" style="28" customWidth="1"/>
    <col min="6916" max="6916" width="17.28515625" style="28" customWidth="1"/>
    <col min="6917" max="6917" width="7.5703125" style="28" customWidth="1"/>
    <col min="6918" max="6918" width="46.5703125" style="28" customWidth="1"/>
    <col min="6919" max="6919" width="5.85546875" style="28" customWidth="1"/>
    <col min="6920" max="6920" width="7.5703125" style="28" customWidth="1"/>
    <col min="6921" max="6921" width="13.7109375" style="28" customWidth="1"/>
    <col min="6922" max="6922" width="13.85546875" style="28" customWidth="1"/>
    <col min="6923" max="7168" width="9.140625" style="28"/>
    <col min="7169" max="7169" width="2.140625" style="28" customWidth="1"/>
    <col min="7170" max="7170" width="3.42578125" style="28" customWidth="1"/>
    <col min="7171" max="7171" width="19.42578125" style="28" customWidth="1"/>
    <col min="7172" max="7172" width="17.28515625" style="28" customWidth="1"/>
    <col min="7173" max="7173" width="7.5703125" style="28" customWidth="1"/>
    <col min="7174" max="7174" width="46.5703125" style="28" customWidth="1"/>
    <col min="7175" max="7175" width="5.85546875" style="28" customWidth="1"/>
    <col min="7176" max="7176" width="7.5703125" style="28" customWidth="1"/>
    <col min="7177" max="7177" width="13.7109375" style="28" customWidth="1"/>
    <col min="7178" max="7178" width="13.85546875" style="28" customWidth="1"/>
    <col min="7179" max="7424" width="9.140625" style="28"/>
    <col min="7425" max="7425" width="2.140625" style="28" customWidth="1"/>
    <col min="7426" max="7426" width="3.42578125" style="28" customWidth="1"/>
    <col min="7427" max="7427" width="19.42578125" style="28" customWidth="1"/>
    <col min="7428" max="7428" width="17.28515625" style="28" customWidth="1"/>
    <col min="7429" max="7429" width="7.5703125" style="28" customWidth="1"/>
    <col min="7430" max="7430" width="46.5703125" style="28" customWidth="1"/>
    <col min="7431" max="7431" width="5.85546875" style="28" customWidth="1"/>
    <col min="7432" max="7432" width="7.5703125" style="28" customWidth="1"/>
    <col min="7433" max="7433" width="13.7109375" style="28" customWidth="1"/>
    <col min="7434" max="7434" width="13.85546875" style="28" customWidth="1"/>
    <col min="7435" max="7680" width="9.140625" style="28"/>
    <col min="7681" max="7681" width="2.140625" style="28" customWidth="1"/>
    <col min="7682" max="7682" width="3.42578125" style="28" customWidth="1"/>
    <col min="7683" max="7683" width="19.42578125" style="28" customWidth="1"/>
    <col min="7684" max="7684" width="17.28515625" style="28" customWidth="1"/>
    <col min="7685" max="7685" width="7.5703125" style="28" customWidth="1"/>
    <col min="7686" max="7686" width="46.5703125" style="28" customWidth="1"/>
    <col min="7687" max="7687" width="5.85546875" style="28" customWidth="1"/>
    <col min="7688" max="7688" width="7.5703125" style="28" customWidth="1"/>
    <col min="7689" max="7689" width="13.7109375" style="28" customWidth="1"/>
    <col min="7690" max="7690" width="13.85546875" style="28" customWidth="1"/>
    <col min="7691" max="7936" width="9.140625" style="28"/>
    <col min="7937" max="7937" width="2.140625" style="28" customWidth="1"/>
    <col min="7938" max="7938" width="3.42578125" style="28" customWidth="1"/>
    <col min="7939" max="7939" width="19.42578125" style="28" customWidth="1"/>
    <col min="7940" max="7940" width="17.28515625" style="28" customWidth="1"/>
    <col min="7941" max="7941" width="7.5703125" style="28" customWidth="1"/>
    <col min="7942" max="7942" width="46.5703125" style="28" customWidth="1"/>
    <col min="7943" max="7943" width="5.85546875" style="28" customWidth="1"/>
    <col min="7944" max="7944" width="7.5703125" style="28" customWidth="1"/>
    <col min="7945" max="7945" width="13.7109375" style="28" customWidth="1"/>
    <col min="7946" max="7946" width="13.85546875" style="28" customWidth="1"/>
    <col min="7947" max="8192" width="9.140625" style="28"/>
    <col min="8193" max="8193" width="2.140625" style="28" customWidth="1"/>
    <col min="8194" max="8194" width="3.42578125" style="28" customWidth="1"/>
    <col min="8195" max="8195" width="19.42578125" style="28" customWidth="1"/>
    <col min="8196" max="8196" width="17.28515625" style="28" customWidth="1"/>
    <col min="8197" max="8197" width="7.5703125" style="28" customWidth="1"/>
    <col min="8198" max="8198" width="46.5703125" style="28" customWidth="1"/>
    <col min="8199" max="8199" width="5.85546875" style="28" customWidth="1"/>
    <col min="8200" max="8200" width="7.5703125" style="28" customWidth="1"/>
    <col min="8201" max="8201" width="13.7109375" style="28" customWidth="1"/>
    <col min="8202" max="8202" width="13.85546875" style="28" customWidth="1"/>
    <col min="8203" max="8448" width="9.140625" style="28"/>
    <col min="8449" max="8449" width="2.140625" style="28" customWidth="1"/>
    <col min="8450" max="8450" width="3.42578125" style="28" customWidth="1"/>
    <col min="8451" max="8451" width="19.42578125" style="28" customWidth="1"/>
    <col min="8452" max="8452" width="17.28515625" style="28" customWidth="1"/>
    <col min="8453" max="8453" width="7.5703125" style="28" customWidth="1"/>
    <col min="8454" max="8454" width="46.5703125" style="28" customWidth="1"/>
    <col min="8455" max="8455" width="5.85546875" style="28" customWidth="1"/>
    <col min="8456" max="8456" width="7.5703125" style="28" customWidth="1"/>
    <col min="8457" max="8457" width="13.7109375" style="28" customWidth="1"/>
    <col min="8458" max="8458" width="13.85546875" style="28" customWidth="1"/>
    <col min="8459" max="8704" width="9.140625" style="28"/>
    <col min="8705" max="8705" width="2.140625" style="28" customWidth="1"/>
    <col min="8706" max="8706" width="3.42578125" style="28" customWidth="1"/>
    <col min="8707" max="8707" width="19.42578125" style="28" customWidth="1"/>
    <col min="8708" max="8708" width="17.28515625" style="28" customWidth="1"/>
    <col min="8709" max="8709" width="7.5703125" style="28" customWidth="1"/>
    <col min="8710" max="8710" width="46.5703125" style="28" customWidth="1"/>
    <col min="8711" max="8711" width="5.85546875" style="28" customWidth="1"/>
    <col min="8712" max="8712" width="7.5703125" style="28" customWidth="1"/>
    <col min="8713" max="8713" width="13.7109375" style="28" customWidth="1"/>
    <col min="8714" max="8714" width="13.85546875" style="28" customWidth="1"/>
    <col min="8715" max="8960" width="9.140625" style="28"/>
    <col min="8961" max="8961" width="2.140625" style="28" customWidth="1"/>
    <col min="8962" max="8962" width="3.42578125" style="28" customWidth="1"/>
    <col min="8963" max="8963" width="19.42578125" style="28" customWidth="1"/>
    <col min="8964" max="8964" width="17.28515625" style="28" customWidth="1"/>
    <col min="8965" max="8965" width="7.5703125" style="28" customWidth="1"/>
    <col min="8966" max="8966" width="46.5703125" style="28" customWidth="1"/>
    <col min="8967" max="8967" width="5.85546875" style="28" customWidth="1"/>
    <col min="8968" max="8968" width="7.5703125" style="28" customWidth="1"/>
    <col min="8969" max="8969" width="13.7109375" style="28" customWidth="1"/>
    <col min="8970" max="8970" width="13.85546875" style="28" customWidth="1"/>
    <col min="8971" max="9216" width="9.140625" style="28"/>
    <col min="9217" max="9217" width="2.140625" style="28" customWidth="1"/>
    <col min="9218" max="9218" width="3.42578125" style="28" customWidth="1"/>
    <col min="9219" max="9219" width="19.42578125" style="28" customWidth="1"/>
    <col min="9220" max="9220" width="17.28515625" style="28" customWidth="1"/>
    <col min="9221" max="9221" width="7.5703125" style="28" customWidth="1"/>
    <col min="9222" max="9222" width="46.5703125" style="28" customWidth="1"/>
    <col min="9223" max="9223" width="5.85546875" style="28" customWidth="1"/>
    <col min="9224" max="9224" width="7.5703125" style="28" customWidth="1"/>
    <col min="9225" max="9225" width="13.7109375" style="28" customWidth="1"/>
    <col min="9226" max="9226" width="13.85546875" style="28" customWidth="1"/>
    <col min="9227" max="9472" width="9.140625" style="28"/>
    <col min="9473" max="9473" width="2.140625" style="28" customWidth="1"/>
    <col min="9474" max="9474" width="3.42578125" style="28" customWidth="1"/>
    <col min="9475" max="9475" width="19.42578125" style="28" customWidth="1"/>
    <col min="9476" max="9476" width="17.28515625" style="28" customWidth="1"/>
    <col min="9477" max="9477" width="7.5703125" style="28" customWidth="1"/>
    <col min="9478" max="9478" width="46.5703125" style="28" customWidth="1"/>
    <col min="9479" max="9479" width="5.85546875" style="28" customWidth="1"/>
    <col min="9480" max="9480" width="7.5703125" style="28" customWidth="1"/>
    <col min="9481" max="9481" width="13.7109375" style="28" customWidth="1"/>
    <col min="9482" max="9482" width="13.85546875" style="28" customWidth="1"/>
    <col min="9483" max="9728" width="9.140625" style="28"/>
    <col min="9729" max="9729" width="2.140625" style="28" customWidth="1"/>
    <col min="9730" max="9730" width="3.42578125" style="28" customWidth="1"/>
    <col min="9731" max="9731" width="19.42578125" style="28" customWidth="1"/>
    <col min="9732" max="9732" width="17.28515625" style="28" customWidth="1"/>
    <col min="9733" max="9733" width="7.5703125" style="28" customWidth="1"/>
    <col min="9734" max="9734" width="46.5703125" style="28" customWidth="1"/>
    <col min="9735" max="9735" width="5.85546875" style="28" customWidth="1"/>
    <col min="9736" max="9736" width="7.5703125" style="28" customWidth="1"/>
    <col min="9737" max="9737" width="13.7109375" style="28" customWidth="1"/>
    <col min="9738" max="9738" width="13.85546875" style="28" customWidth="1"/>
    <col min="9739" max="9984" width="9.140625" style="28"/>
    <col min="9985" max="9985" width="2.140625" style="28" customWidth="1"/>
    <col min="9986" max="9986" width="3.42578125" style="28" customWidth="1"/>
    <col min="9987" max="9987" width="19.42578125" style="28" customWidth="1"/>
    <col min="9988" max="9988" width="17.28515625" style="28" customWidth="1"/>
    <col min="9989" max="9989" width="7.5703125" style="28" customWidth="1"/>
    <col min="9990" max="9990" width="46.5703125" style="28" customWidth="1"/>
    <col min="9991" max="9991" width="5.85546875" style="28" customWidth="1"/>
    <col min="9992" max="9992" width="7.5703125" style="28" customWidth="1"/>
    <col min="9993" max="9993" width="13.7109375" style="28" customWidth="1"/>
    <col min="9994" max="9994" width="13.85546875" style="28" customWidth="1"/>
    <col min="9995" max="10240" width="9.140625" style="28"/>
    <col min="10241" max="10241" width="2.140625" style="28" customWidth="1"/>
    <col min="10242" max="10242" width="3.42578125" style="28" customWidth="1"/>
    <col min="10243" max="10243" width="19.42578125" style="28" customWidth="1"/>
    <col min="10244" max="10244" width="17.28515625" style="28" customWidth="1"/>
    <col min="10245" max="10245" width="7.5703125" style="28" customWidth="1"/>
    <col min="10246" max="10246" width="46.5703125" style="28" customWidth="1"/>
    <col min="10247" max="10247" width="5.85546875" style="28" customWidth="1"/>
    <col min="10248" max="10248" width="7.5703125" style="28" customWidth="1"/>
    <col min="10249" max="10249" width="13.7109375" style="28" customWidth="1"/>
    <col min="10250" max="10250" width="13.85546875" style="28" customWidth="1"/>
    <col min="10251" max="10496" width="9.140625" style="28"/>
    <col min="10497" max="10497" width="2.140625" style="28" customWidth="1"/>
    <col min="10498" max="10498" width="3.42578125" style="28" customWidth="1"/>
    <col min="10499" max="10499" width="19.42578125" style="28" customWidth="1"/>
    <col min="10500" max="10500" width="17.28515625" style="28" customWidth="1"/>
    <col min="10501" max="10501" width="7.5703125" style="28" customWidth="1"/>
    <col min="10502" max="10502" width="46.5703125" style="28" customWidth="1"/>
    <col min="10503" max="10503" width="5.85546875" style="28" customWidth="1"/>
    <col min="10504" max="10504" width="7.5703125" style="28" customWidth="1"/>
    <col min="10505" max="10505" width="13.7109375" style="28" customWidth="1"/>
    <col min="10506" max="10506" width="13.85546875" style="28" customWidth="1"/>
    <col min="10507" max="10752" width="9.140625" style="28"/>
    <col min="10753" max="10753" width="2.140625" style="28" customWidth="1"/>
    <col min="10754" max="10754" width="3.42578125" style="28" customWidth="1"/>
    <col min="10755" max="10755" width="19.42578125" style="28" customWidth="1"/>
    <col min="10756" max="10756" width="17.28515625" style="28" customWidth="1"/>
    <col min="10757" max="10757" width="7.5703125" style="28" customWidth="1"/>
    <col min="10758" max="10758" width="46.5703125" style="28" customWidth="1"/>
    <col min="10759" max="10759" width="5.85546875" style="28" customWidth="1"/>
    <col min="10760" max="10760" width="7.5703125" style="28" customWidth="1"/>
    <col min="10761" max="10761" width="13.7109375" style="28" customWidth="1"/>
    <col min="10762" max="10762" width="13.85546875" style="28" customWidth="1"/>
    <col min="10763" max="11008" width="9.140625" style="28"/>
    <col min="11009" max="11009" width="2.140625" style="28" customWidth="1"/>
    <col min="11010" max="11010" width="3.42578125" style="28" customWidth="1"/>
    <col min="11011" max="11011" width="19.42578125" style="28" customWidth="1"/>
    <col min="11012" max="11012" width="17.28515625" style="28" customWidth="1"/>
    <col min="11013" max="11013" width="7.5703125" style="28" customWidth="1"/>
    <col min="11014" max="11014" width="46.5703125" style="28" customWidth="1"/>
    <col min="11015" max="11015" width="5.85546875" style="28" customWidth="1"/>
    <col min="11016" max="11016" width="7.5703125" style="28" customWidth="1"/>
    <col min="11017" max="11017" width="13.7109375" style="28" customWidth="1"/>
    <col min="11018" max="11018" width="13.85546875" style="28" customWidth="1"/>
    <col min="11019" max="11264" width="9.140625" style="28"/>
    <col min="11265" max="11265" width="2.140625" style="28" customWidth="1"/>
    <col min="11266" max="11266" width="3.42578125" style="28" customWidth="1"/>
    <col min="11267" max="11267" width="19.42578125" style="28" customWidth="1"/>
    <col min="11268" max="11268" width="17.28515625" style="28" customWidth="1"/>
    <col min="11269" max="11269" width="7.5703125" style="28" customWidth="1"/>
    <col min="11270" max="11270" width="46.5703125" style="28" customWidth="1"/>
    <col min="11271" max="11271" width="5.85546875" style="28" customWidth="1"/>
    <col min="11272" max="11272" width="7.5703125" style="28" customWidth="1"/>
    <col min="11273" max="11273" width="13.7109375" style="28" customWidth="1"/>
    <col min="11274" max="11274" width="13.85546875" style="28" customWidth="1"/>
    <col min="11275" max="11520" width="9.140625" style="28"/>
    <col min="11521" max="11521" width="2.140625" style="28" customWidth="1"/>
    <col min="11522" max="11522" width="3.42578125" style="28" customWidth="1"/>
    <col min="11523" max="11523" width="19.42578125" style="28" customWidth="1"/>
    <col min="11524" max="11524" width="17.28515625" style="28" customWidth="1"/>
    <col min="11525" max="11525" width="7.5703125" style="28" customWidth="1"/>
    <col min="11526" max="11526" width="46.5703125" style="28" customWidth="1"/>
    <col min="11527" max="11527" width="5.85546875" style="28" customWidth="1"/>
    <col min="11528" max="11528" width="7.5703125" style="28" customWidth="1"/>
    <col min="11529" max="11529" width="13.7109375" style="28" customWidth="1"/>
    <col min="11530" max="11530" width="13.85546875" style="28" customWidth="1"/>
    <col min="11531" max="11776" width="9.140625" style="28"/>
    <col min="11777" max="11777" width="2.140625" style="28" customWidth="1"/>
    <col min="11778" max="11778" width="3.42578125" style="28" customWidth="1"/>
    <col min="11779" max="11779" width="19.42578125" style="28" customWidth="1"/>
    <col min="11780" max="11780" width="17.28515625" style="28" customWidth="1"/>
    <col min="11781" max="11781" width="7.5703125" style="28" customWidth="1"/>
    <col min="11782" max="11782" width="46.5703125" style="28" customWidth="1"/>
    <col min="11783" max="11783" width="5.85546875" style="28" customWidth="1"/>
    <col min="11784" max="11784" width="7.5703125" style="28" customWidth="1"/>
    <col min="11785" max="11785" width="13.7109375" style="28" customWidth="1"/>
    <col min="11786" max="11786" width="13.85546875" style="28" customWidth="1"/>
    <col min="11787" max="12032" width="9.140625" style="28"/>
    <col min="12033" max="12033" width="2.140625" style="28" customWidth="1"/>
    <col min="12034" max="12034" width="3.42578125" style="28" customWidth="1"/>
    <col min="12035" max="12035" width="19.42578125" style="28" customWidth="1"/>
    <col min="12036" max="12036" width="17.28515625" style="28" customWidth="1"/>
    <col min="12037" max="12037" width="7.5703125" style="28" customWidth="1"/>
    <col min="12038" max="12038" width="46.5703125" style="28" customWidth="1"/>
    <col min="12039" max="12039" width="5.85546875" style="28" customWidth="1"/>
    <col min="12040" max="12040" width="7.5703125" style="28" customWidth="1"/>
    <col min="12041" max="12041" width="13.7109375" style="28" customWidth="1"/>
    <col min="12042" max="12042" width="13.85546875" style="28" customWidth="1"/>
    <col min="12043" max="12288" width="9.140625" style="28"/>
    <col min="12289" max="12289" width="2.140625" style="28" customWidth="1"/>
    <col min="12290" max="12290" width="3.42578125" style="28" customWidth="1"/>
    <col min="12291" max="12291" width="19.42578125" style="28" customWidth="1"/>
    <col min="12292" max="12292" width="17.28515625" style="28" customWidth="1"/>
    <col min="12293" max="12293" width="7.5703125" style="28" customWidth="1"/>
    <col min="12294" max="12294" width="46.5703125" style="28" customWidth="1"/>
    <col min="12295" max="12295" width="5.85546875" style="28" customWidth="1"/>
    <col min="12296" max="12296" width="7.5703125" style="28" customWidth="1"/>
    <col min="12297" max="12297" width="13.7109375" style="28" customWidth="1"/>
    <col min="12298" max="12298" width="13.85546875" style="28" customWidth="1"/>
    <col min="12299" max="12544" width="9.140625" style="28"/>
    <col min="12545" max="12545" width="2.140625" style="28" customWidth="1"/>
    <col min="12546" max="12546" width="3.42578125" style="28" customWidth="1"/>
    <col min="12547" max="12547" width="19.42578125" style="28" customWidth="1"/>
    <col min="12548" max="12548" width="17.28515625" style="28" customWidth="1"/>
    <col min="12549" max="12549" width="7.5703125" style="28" customWidth="1"/>
    <col min="12550" max="12550" width="46.5703125" style="28" customWidth="1"/>
    <col min="12551" max="12551" width="5.85546875" style="28" customWidth="1"/>
    <col min="12552" max="12552" width="7.5703125" style="28" customWidth="1"/>
    <col min="12553" max="12553" width="13.7109375" style="28" customWidth="1"/>
    <col min="12554" max="12554" width="13.85546875" style="28" customWidth="1"/>
    <col min="12555" max="12800" width="9.140625" style="28"/>
    <col min="12801" max="12801" width="2.140625" style="28" customWidth="1"/>
    <col min="12802" max="12802" width="3.42578125" style="28" customWidth="1"/>
    <col min="12803" max="12803" width="19.42578125" style="28" customWidth="1"/>
    <col min="12804" max="12804" width="17.28515625" style="28" customWidth="1"/>
    <col min="12805" max="12805" width="7.5703125" style="28" customWidth="1"/>
    <col min="12806" max="12806" width="46.5703125" style="28" customWidth="1"/>
    <col min="12807" max="12807" width="5.85546875" style="28" customWidth="1"/>
    <col min="12808" max="12808" width="7.5703125" style="28" customWidth="1"/>
    <col min="12809" max="12809" width="13.7109375" style="28" customWidth="1"/>
    <col min="12810" max="12810" width="13.85546875" style="28" customWidth="1"/>
    <col min="12811" max="13056" width="9.140625" style="28"/>
    <col min="13057" max="13057" width="2.140625" style="28" customWidth="1"/>
    <col min="13058" max="13058" width="3.42578125" style="28" customWidth="1"/>
    <col min="13059" max="13059" width="19.42578125" style="28" customWidth="1"/>
    <col min="13060" max="13060" width="17.28515625" style="28" customWidth="1"/>
    <col min="13061" max="13061" width="7.5703125" style="28" customWidth="1"/>
    <col min="13062" max="13062" width="46.5703125" style="28" customWidth="1"/>
    <col min="13063" max="13063" width="5.85546875" style="28" customWidth="1"/>
    <col min="13064" max="13064" width="7.5703125" style="28" customWidth="1"/>
    <col min="13065" max="13065" width="13.7109375" style="28" customWidth="1"/>
    <col min="13066" max="13066" width="13.85546875" style="28" customWidth="1"/>
    <col min="13067" max="13312" width="9.140625" style="28"/>
    <col min="13313" max="13313" width="2.140625" style="28" customWidth="1"/>
    <col min="13314" max="13314" width="3.42578125" style="28" customWidth="1"/>
    <col min="13315" max="13315" width="19.42578125" style="28" customWidth="1"/>
    <col min="13316" max="13316" width="17.28515625" style="28" customWidth="1"/>
    <col min="13317" max="13317" width="7.5703125" style="28" customWidth="1"/>
    <col min="13318" max="13318" width="46.5703125" style="28" customWidth="1"/>
    <col min="13319" max="13319" width="5.85546875" style="28" customWidth="1"/>
    <col min="13320" max="13320" width="7.5703125" style="28" customWidth="1"/>
    <col min="13321" max="13321" width="13.7109375" style="28" customWidth="1"/>
    <col min="13322" max="13322" width="13.85546875" style="28" customWidth="1"/>
    <col min="13323" max="13568" width="9.140625" style="28"/>
    <col min="13569" max="13569" width="2.140625" style="28" customWidth="1"/>
    <col min="13570" max="13570" width="3.42578125" style="28" customWidth="1"/>
    <col min="13571" max="13571" width="19.42578125" style="28" customWidth="1"/>
    <col min="13572" max="13572" width="17.28515625" style="28" customWidth="1"/>
    <col min="13573" max="13573" width="7.5703125" style="28" customWidth="1"/>
    <col min="13574" max="13574" width="46.5703125" style="28" customWidth="1"/>
    <col min="13575" max="13575" width="5.85546875" style="28" customWidth="1"/>
    <col min="13576" max="13576" width="7.5703125" style="28" customWidth="1"/>
    <col min="13577" max="13577" width="13.7109375" style="28" customWidth="1"/>
    <col min="13578" max="13578" width="13.85546875" style="28" customWidth="1"/>
    <col min="13579" max="13824" width="9.140625" style="28"/>
    <col min="13825" max="13825" width="2.140625" style="28" customWidth="1"/>
    <col min="13826" max="13826" width="3.42578125" style="28" customWidth="1"/>
    <col min="13827" max="13827" width="19.42578125" style="28" customWidth="1"/>
    <col min="13828" max="13828" width="17.28515625" style="28" customWidth="1"/>
    <col min="13829" max="13829" width="7.5703125" style="28" customWidth="1"/>
    <col min="13830" max="13830" width="46.5703125" style="28" customWidth="1"/>
    <col min="13831" max="13831" width="5.85546875" style="28" customWidth="1"/>
    <col min="13832" max="13832" width="7.5703125" style="28" customWidth="1"/>
    <col min="13833" max="13833" width="13.7109375" style="28" customWidth="1"/>
    <col min="13834" max="13834" width="13.85546875" style="28" customWidth="1"/>
    <col min="13835" max="14080" width="9.140625" style="28"/>
    <col min="14081" max="14081" width="2.140625" style="28" customWidth="1"/>
    <col min="14082" max="14082" width="3.42578125" style="28" customWidth="1"/>
    <col min="14083" max="14083" width="19.42578125" style="28" customWidth="1"/>
    <col min="14084" max="14084" width="17.28515625" style="28" customWidth="1"/>
    <col min="14085" max="14085" width="7.5703125" style="28" customWidth="1"/>
    <col min="14086" max="14086" width="46.5703125" style="28" customWidth="1"/>
    <col min="14087" max="14087" width="5.85546875" style="28" customWidth="1"/>
    <col min="14088" max="14088" width="7.5703125" style="28" customWidth="1"/>
    <col min="14089" max="14089" width="13.7109375" style="28" customWidth="1"/>
    <col min="14090" max="14090" width="13.85546875" style="28" customWidth="1"/>
    <col min="14091" max="14336" width="9.140625" style="28"/>
    <col min="14337" max="14337" width="2.140625" style="28" customWidth="1"/>
    <col min="14338" max="14338" width="3.42578125" style="28" customWidth="1"/>
    <col min="14339" max="14339" width="19.42578125" style="28" customWidth="1"/>
    <col min="14340" max="14340" width="17.28515625" style="28" customWidth="1"/>
    <col min="14341" max="14341" width="7.5703125" style="28" customWidth="1"/>
    <col min="14342" max="14342" width="46.5703125" style="28" customWidth="1"/>
    <col min="14343" max="14343" width="5.85546875" style="28" customWidth="1"/>
    <col min="14344" max="14344" width="7.5703125" style="28" customWidth="1"/>
    <col min="14345" max="14345" width="13.7109375" style="28" customWidth="1"/>
    <col min="14346" max="14346" width="13.85546875" style="28" customWidth="1"/>
    <col min="14347" max="14592" width="9.140625" style="28"/>
    <col min="14593" max="14593" width="2.140625" style="28" customWidth="1"/>
    <col min="14594" max="14594" width="3.42578125" style="28" customWidth="1"/>
    <col min="14595" max="14595" width="19.42578125" style="28" customWidth="1"/>
    <col min="14596" max="14596" width="17.28515625" style="28" customWidth="1"/>
    <col min="14597" max="14597" width="7.5703125" style="28" customWidth="1"/>
    <col min="14598" max="14598" width="46.5703125" style="28" customWidth="1"/>
    <col min="14599" max="14599" width="5.85546875" style="28" customWidth="1"/>
    <col min="14600" max="14600" width="7.5703125" style="28" customWidth="1"/>
    <col min="14601" max="14601" width="13.7109375" style="28" customWidth="1"/>
    <col min="14602" max="14602" width="13.85546875" style="28" customWidth="1"/>
    <col min="14603" max="14848" width="9.140625" style="28"/>
    <col min="14849" max="14849" width="2.140625" style="28" customWidth="1"/>
    <col min="14850" max="14850" width="3.42578125" style="28" customWidth="1"/>
    <col min="14851" max="14851" width="19.42578125" style="28" customWidth="1"/>
    <col min="14852" max="14852" width="17.28515625" style="28" customWidth="1"/>
    <col min="14853" max="14853" width="7.5703125" style="28" customWidth="1"/>
    <col min="14854" max="14854" width="46.5703125" style="28" customWidth="1"/>
    <col min="14855" max="14855" width="5.85546875" style="28" customWidth="1"/>
    <col min="14856" max="14856" width="7.5703125" style="28" customWidth="1"/>
    <col min="14857" max="14857" width="13.7109375" style="28" customWidth="1"/>
    <col min="14858" max="14858" width="13.85546875" style="28" customWidth="1"/>
    <col min="14859" max="15104" width="9.140625" style="28"/>
    <col min="15105" max="15105" width="2.140625" style="28" customWidth="1"/>
    <col min="15106" max="15106" width="3.42578125" style="28" customWidth="1"/>
    <col min="15107" max="15107" width="19.42578125" style="28" customWidth="1"/>
    <col min="15108" max="15108" width="17.28515625" style="28" customWidth="1"/>
    <col min="15109" max="15109" width="7.5703125" style="28" customWidth="1"/>
    <col min="15110" max="15110" width="46.5703125" style="28" customWidth="1"/>
    <col min="15111" max="15111" width="5.85546875" style="28" customWidth="1"/>
    <col min="15112" max="15112" width="7.5703125" style="28" customWidth="1"/>
    <col min="15113" max="15113" width="13.7109375" style="28" customWidth="1"/>
    <col min="15114" max="15114" width="13.85546875" style="28" customWidth="1"/>
    <col min="15115" max="15360" width="9.140625" style="28"/>
    <col min="15361" max="15361" width="2.140625" style="28" customWidth="1"/>
    <col min="15362" max="15362" width="3.42578125" style="28" customWidth="1"/>
    <col min="15363" max="15363" width="19.42578125" style="28" customWidth="1"/>
    <col min="15364" max="15364" width="17.28515625" style="28" customWidth="1"/>
    <col min="15365" max="15365" width="7.5703125" style="28" customWidth="1"/>
    <col min="15366" max="15366" width="46.5703125" style="28" customWidth="1"/>
    <col min="15367" max="15367" width="5.85546875" style="28" customWidth="1"/>
    <col min="15368" max="15368" width="7.5703125" style="28" customWidth="1"/>
    <col min="15369" max="15369" width="13.7109375" style="28" customWidth="1"/>
    <col min="15370" max="15370" width="13.85546875" style="28" customWidth="1"/>
    <col min="15371" max="15616" width="9.140625" style="28"/>
    <col min="15617" max="15617" width="2.140625" style="28" customWidth="1"/>
    <col min="15618" max="15618" width="3.42578125" style="28" customWidth="1"/>
    <col min="15619" max="15619" width="19.42578125" style="28" customWidth="1"/>
    <col min="15620" max="15620" width="17.28515625" style="28" customWidth="1"/>
    <col min="15621" max="15621" width="7.5703125" style="28" customWidth="1"/>
    <col min="15622" max="15622" width="46.5703125" style="28" customWidth="1"/>
    <col min="15623" max="15623" width="5.85546875" style="28" customWidth="1"/>
    <col min="15624" max="15624" width="7.5703125" style="28" customWidth="1"/>
    <col min="15625" max="15625" width="13.7109375" style="28" customWidth="1"/>
    <col min="15626" max="15626" width="13.85546875" style="28" customWidth="1"/>
    <col min="15627" max="15872" width="9.140625" style="28"/>
    <col min="15873" max="15873" width="2.140625" style="28" customWidth="1"/>
    <col min="15874" max="15874" width="3.42578125" style="28" customWidth="1"/>
    <col min="15875" max="15875" width="19.42578125" style="28" customWidth="1"/>
    <col min="15876" max="15876" width="17.28515625" style="28" customWidth="1"/>
    <col min="15877" max="15877" width="7.5703125" style="28" customWidth="1"/>
    <col min="15878" max="15878" width="46.5703125" style="28" customWidth="1"/>
    <col min="15879" max="15879" width="5.85546875" style="28" customWidth="1"/>
    <col min="15880" max="15880" width="7.5703125" style="28" customWidth="1"/>
    <col min="15881" max="15881" width="13.7109375" style="28" customWidth="1"/>
    <col min="15882" max="15882" width="13.85546875" style="28" customWidth="1"/>
    <col min="15883" max="16128" width="9.140625" style="28"/>
    <col min="16129" max="16129" width="2.140625" style="28" customWidth="1"/>
    <col min="16130" max="16130" width="3.42578125" style="28" customWidth="1"/>
    <col min="16131" max="16131" width="19.42578125" style="28" customWidth="1"/>
    <col min="16132" max="16132" width="17.28515625" style="28" customWidth="1"/>
    <col min="16133" max="16133" width="7.5703125" style="28" customWidth="1"/>
    <col min="16134" max="16134" width="46.5703125" style="28" customWidth="1"/>
    <col min="16135" max="16135" width="5.85546875" style="28" customWidth="1"/>
    <col min="16136" max="16136" width="7.5703125" style="28" customWidth="1"/>
    <col min="16137" max="16137" width="13.7109375" style="28" customWidth="1"/>
    <col min="16138" max="16138" width="13.85546875" style="28" customWidth="1"/>
    <col min="16139" max="16384" width="9.140625" style="28"/>
  </cols>
  <sheetData>
    <row r="1" spans="1:11" s="1" customFormat="1">
      <c r="H1" s="120" t="s">
        <v>147</v>
      </c>
      <c r="I1" s="120"/>
      <c r="J1" s="120"/>
      <c r="K1" s="82"/>
    </row>
    <row r="2" spans="1:11" s="1" customFormat="1">
      <c r="F2" s="120" t="s">
        <v>0</v>
      </c>
      <c r="G2" s="120"/>
      <c r="H2" s="120"/>
      <c r="I2" s="120"/>
      <c r="J2" s="120"/>
      <c r="K2" s="82"/>
    </row>
    <row r="3" spans="1:11" s="1" customFormat="1">
      <c r="B3" s="121"/>
      <c r="C3" s="121"/>
      <c r="D3" s="3"/>
      <c r="E3" s="3"/>
      <c r="G3" s="120" t="s">
        <v>166</v>
      </c>
      <c r="H3" s="120"/>
      <c r="I3" s="120"/>
      <c r="J3" s="120"/>
      <c r="K3" s="82"/>
    </row>
    <row r="4" spans="1:11">
      <c r="A4" s="1"/>
      <c r="B4" s="3"/>
      <c r="C4" s="1"/>
      <c r="D4" s="1"/>
      <c r="E4" s="1"/>
      <c r="F4" s="3"/>
      <c r="G4" s="3"/>
      <c r="H4" s="3"/>
      <c r="I4" s="37"/>
      <c r="J4" s="1"/>
    </row>
    <row r="5" spans="1:11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1">
      <c r="A6" s="1"/>
      <c r="B6" s="3"/>
      <c r="C6" s="191" t="s">
        <v>18</v>
      </c>
      <c r="D6" s="191"/>
      <c r="E6" s="191"/>
      <c r="F6" s="191"/>
      <c r="G6" s="191"/>
      <c r="H6" s="191"/>
      <c r="I6" s="191"/>
      <c r="J6" s="1"/>
    </row>
    <row r="7" spans="1:11">
      <c r="A7" s="1"/>
      <c r="B7" s="3"/>
      <c r="C7" s="37"/>
      <c r="D7" s="37"/>
      <c r="E7" s="37"/>
      <c r="F7" s="37"/>
      <c r="G7" s="37"/>
      <c r="H7" s="37"/>
      <c r="I7" s="37"/>
      <c r="J7" s="1"/>
    </row>
    <row r="8" spans="1:11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1" s="19" customFormat="1" ht="39" customHeight="1">
      <c r="A9" s="5"/>
      <c r="B9" s="124" t="s">
        <v>110</v>
      </c>
      <c r="C9" s="124"/>
      <c r="D9" s="124"/>
      <c r="E9" s="124"/>
      <c r="F9" s="124"/>
      <c r="G9" s="124"/>
      <c r="H9" s="124"/>
      <c r="I9" s="124"/>
      <c r="J9" s="124"/>
      <c r="K9" s="80"/>
    </row>
    <row r="10" spans="1:11">
      <c r="A10" s="1"/>
      <c r="B10" s="1"/>
      <c r="C10" s="187" t="s">
        <v>4</v>
      </c>
      <c r="D10" s="187"/>
      <c r="E10" s="187"/>
      <c r="F10" s="187"/>
      <c r="G10" s="187"/>
      <c r="H10" s="187"/>
      <c r="I10" s="187"/>
      <c r="J10" s="1"/>
    </row>
    <row r="11" spans="1:11" s="19" customFormat="1">
      <c r="A11" s="5"/>
      <c r="B11" s="188" t="s">
        <v>106</v>
      </c>
      <c r="C11" s="188"/>
      <c r="D11" s="188"/>
      <c r="E11" s="188"/>
      <c r="F11" s="188"/>
      <c r="G11" s="188"/>
      <c r="H11" s="188"/>
      <c r="I11" s="188"/>
      <c r="J11" s="188"/>
      <c r="K11" s="80"/>
    </row>
    <row r="12" spans="1:11" ht="23.25" customHeight="1">
      <c r="A12" s="3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20</v>
      </c>
    </row>
    <row r="13" spans="1:11">
      <c r="A13" s="3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1" s="1" customFormat="1" ht="14.25" customHeight="1">
      <c r="B14" s="64">
        <v>1</v>
      </c>
      <c r="C14" s="145" t="s">
        <v>56</v>
      </c>
      <c r="D14" s="146"/>
      <c r="E14" s="146"/>
      <c r="F14" s="147"/>
      <c r="G14" s="64" t="s">
        <v>31</v>
      </c>
      <c r="H14" s="26">
        <v>86</v>
      </c>
      <c r="I14" s="64">
        <v>2022</v>
      </c>
      <c r="J14" s="27">
        <f>300*1.04</f>
        <v>312</v>
      </c>
      <c r="K14" s="82"/>
    </row>
    <row r="15" spans="1:11" s="1" customFormat="1" ht="33" customHeight="1">
      <c r="B15" s="64">
        <v>2</v>
      </c>
      <c r="C15" s="145" t="s">
        <v>49</v>
      </c>
      <c r="D15" s="146"/>
      <c r="E15" s="146"/>
      <c r="F15" s="147"/>
      <c r="G15" s="64" t="s">
        <v>50</v>
      </c>
      <c r="H15" s="26">
        <v>12</v>
      </c>
      <c r="I15" s="64">
        <v>2022</v>
      </c>
      <c r="J15" s="27">
        <f>90*1.04</f>
        <v>93.600000000000009</v>
      </c>
      <c r="K15" s="82"/>
    </row>
    <row r="16" spans="1:11" s="1" customFormat="1" ht="17.25" customHeight="1">
      <c r="B16" s="64">
        <v>3</v>
      </c>
      <c r="C16" s="145" t="s">
        <v>51</v>
      </c>
      <c r="D16" s="146"/>
      <c r="E16" s="146"/>
      <c r="F16" s="147"/>
      <c r="G16" s="64" t="s">
        <v>31</v>
      </c>
      <c r="H16" s="26">
        <v>81</v>
      </c>
      <c r="I16" s="64">
        <v>2022</v>
      </c>
      <c r="J16" s="27">
        <f>200*1.04</f>
        <v>208</v>
      </c>
      <c r="K16" s="82"/>
    </row>
    <row r="17" spans="1:11" s="1" customFormat="1" ht="17.25" customHeight="1">
      <c r="B17" s="64">
        <v>4</v>
      </c>
      <c r="C17" s="145" t="s">
        <v>57</v>
      </c>
      <c r="D17" s="146"/>
      <c r="E17" s="146"/>
      <c r="F17" s="147"/>
      <c r="G17" s="64" t="s">
        <v>31</v>
      </c>
      <c r="H17" s="26">
        <v>79</v>
      </c>
      <c r="I17" s="64">
        <v>2022</v>
      </c>
      <c r="J17" s="27">
        <f>600.9*1.04</f>
        <v>624.93600000000004</v>
      </c>
      <c r="K17" s="82"/>
    </row>
    <row r="18" spans="1:11" s="1" customFormat="1" ht="17.25" customHeight="1">
      <c r="B18" s="64">
        <v>5</v>
      </c>
      <c r="C18" s="145" t="s">
        <v>54</v>
      </c>
      <c r="D18" s="146"/>
      <c r="E18" s="146"/>
      <c r="F18" s="147"/>
      <c r="G18" s="64" t="s">
        <v>55</v>
      </c>
      <c r="H18" s="75">
        <v>7.7</v>
      </c>
      <c r="I18" s="64">
        <v>2022</v>
      </c>
      <c r="J18" s="27">
        <f>57.2*1.04</f>
        <v>59.488000000000007</v>
      </c>
      <c r="K18" s="82"/>
    </row>
    <row r="19" spans="1:11" s="19" customFormat="1">
      <c r="A19" s="5"/>
      <c r="B19" s="148" t="s">
        <v>23</v>
      </c>
      <c r="C19" s="148"/>
      <c r="D19" s="148"/>
      <c r="E19" s="148"/>
      <c r="F19" s="148"/>
      <c r="G19" s="148"/>
      <c r="H19" s="148"/>
      <c r="I19" s="148"/>
      <c r="J19" s="148"/>
      <c r="K19" s="80"/>
    </row>
    <row r="20" spans="1:11" ht="15.75">
      <c r="A20" s="3"/>
      <c r="B20" s="256" t="s">
        <v>14</v>
      </c>
      <c r="C20" s="257"/>
      <c r="D20" s="258"/>
      <c r="E20" s="262" t="s">
        <v>15</v>
      </c>
      <c r="F20" s="263"/>
      <c r="G20" s="263"/>
      <c r="H20" s="263"/>
      <c r="I20" s="263"/>
      <c r="J20" s="264"/>
    </row>
    <row r="21" spans="1:11" ht="15.75">
      <c r="A21" s="3"/>
      <c r="B21" s="259"/>
      <c r="C21" s="260"/>
      <c r="D21" s="261"/>
      <c r="E21" s="265" t="s">
        <v>16</v>
      </c>
      <c r="F21" s="266"/>
      <c r="G21" s="267" t="s">
        <v>17</v>
      </c>
      <c r="H21" s="268"/>
      <c r="I21" s="268"/>
      <c r="J21" s="269"/>
    </row>
    <row r="22" spans="1:11">
      <c r="A22" s="3"/>
      <c r="B22" s="182">
        <f>SUM(J14:J18)</f>
        <v>1298.0240000000001</v>
      </c>
      <c r="C22" s="183"/>
      <c r="D22" s="184"/>
      <c r="E22" s="182">
        <f>B22</f>
        <v>1298.0240000000001</v>
      </c>
      <c r="F22" s="183"/>
      <c r="G22" s="182"/>
      <c r="H22" s="183"/>
      <c r="I22" s="183"/>
      <c r="J22" s="184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1" s="1" customFormat="1" ht="111" customHeight="1">
      <c r="H24" s="120"/>
      <c r="I24" s="120"/>
      <c r="J24" s="120"/>
      <c r="K24" s="82"/>
    </row>
    <row r="25" spans="1:11" ht="15.75">
      <c r="A25" s="1"/>
      <c r="B25" s="122" t="s">
        <v>1</v>
      </c>
      <c r="C25" s="122"/>
      <c r="D25" s="122"/>
      <c r="E25" s="122"/>
      <c r="F25" s="122"/>
      <c r="G25" s="122"/>
      <c r="H25" s="122"/>
      <c r="I25" s="122"/>
      <c r="J25" s="122"/>
    </row>
    <row r="26" spans="1:11">
      <c r="A26" s="1"/>
      <c r="B26" s="3"/>
      <c r="C26" s="191" t="s">
        <v>18</v>
      </c>
      <c r="D26" s="191"/>
      <c r="E26" s="191"/>
      <c r="F26" s="191"/>
      <c r="G26" s="191"/>
      <c r="H26" s="191"/>
      <c r="I26" s="191"/>
      <c r="J26" s="1"/>
    </row>
    <row r="27" spans="1:11">
      <c r="A27" s="1"/>
      <c r="B27" s="3"/>
      <c r="C27" s="37"/>
      <c r="D27" s="37"/>
      <c r="E27" s="37"/>
      <c r="F27" s="37"/>
      <c r="G27" s="37"/>
      <c r="H27" s="37"/>
      <c r="I27" s="37"/>
      <c r="J27" s="1"/>
    </row>
    <row r="28" spans="1:11" ht="20.25">
      <c r="A28" s="1"/>
      <c r="B28" s="3"/>
      <c r="C28" s="123" t="s">
        <v>3</v>
      </c>
      <c r="D28" s="123"/>
      <c r="E28" s="123"/>
      <c r="F28" s="123"/>
      <c r="G28" s="123"/>
      <c r="H28" s="123"/>
      <c r="I28" s="123"/>
      <c r="J28" s="1"/>
    </row>
    <row r="29" spans="1:11" s="19" customFormat="1" ht="39" customHeight="1">
      <c r="A29" s="5"/>
      <c r="B29" s="124" t="s">
        <v>110</v>
      </c>
      <c r="C29" s="124"/>
      <c r="D29" s="124"/>
      <c r="E29" s="124"/>
      <c r="F29" s="124"/>
      <c r="G29" s="124"/>
      <c r="H29" s="124"/>
      <c r="I29" s="124"/>
      <c r="J29" s="124"/>
      <c r="K29" s="80"/>
    </row>
    <row r="30" spans="1:11">
      <c r="A30" s="1"/>
      <c r="B30" s="1"/>
      <c r="C30" s="187" t="s">
        <v>4</v>
      </c>
      <c r="D30" s="187"/>
      <c r="E30" s="187"/>
      <c r="F30" s="187"/>
      <c r="G30" s="187"/>
      <c r="H30" s="187"/>
      <c r="I30" s="187"/>
      <c r="J30" s="1"/>
    </row>
    <row r="31" spans="1:11" s="19" customFormat="1">
      <c r="A31" s="5"/>
      <c r="B31" s="188" t="s">
        <v>107</v>
      </c>
      <c r="C31" s="188"/>
      <c r="D31" s="188"/>
      <c r="E31" s="188"/>
      <c r="F31" s="188"/>
      <c r="G31" s="188"/>
      <c r="H31" s="188"/>
      <c r="I31" s="188"/>
      <c r="J31" s="188"/>
      <c r="K31" s="80"/>
    </row>
    <row r="32" spans="1:11" ht="23.25" customHeight="1">
      <c r="A32" s="3"/>
      <c r="B32" s="189" t="s">
        <v>5</v>
      </c>
      <c r="C32" s="149" t="s">
        <v>6</v>
      </c>
      <c r="D32" s="150"/>
      <c r="E32" s="150"/>
      <c r="F32" s="151"/>
      <c r="G32" s="190" t="s">
        <v>7</v>
      </c>
      <c r="H32" s="157"/>
      <c r="I32" s="189" t="s">
        <v>8</v>
      </c>
      <c r="J32" s="189" t="s">
        <v>20</v>
      </c>
    </row>
    <row r="33" spans="1:11">
      <c r="A33" s="3"/>
      <c r="B33" s="128"/>
      <c r="C33" s="132"/>
      <c r="D33" s="133"/>
      <c r="E33" s="133"/>
      <c r="F33" s="134"/>
      <c r="G33" s="63" t="s">
        <v>9</v>
      </c>
      <c r="H33" s="63" t="s">
        <v>10</v>
      </c>
      <c r="I33" s="128"/>
      <c r="J33" s="128"/>
    </row>
    <row r="34" spans="1:11" s="1" customFormat="1" ht="14.25" customHeight="1">
      <c r="B34" s="64">
        <v>1</v>
      </c>
      <c r="C34" s="145" t="s">
        <v>56</v>
      </c>
      <c r="D34" s="146"/>
      <c r="E34" s="146"/>
      <c r="F34" s="147"/>
      <c r="G34" s="64" t="s">
        <v>31</v>
      </c>
      <c r="H34" s="26">
        <v>86</v>
      </c>
      <c r="I34" s="64">
        <v>2023</v>
      </c>
      <c r="J34" s="27">
        <f>300*1.04*1.04</f>
        <v>324.48</v>
      </c>
      <c r="K34" s="82"/>
    </row>
    <row r="35" spans="1:11" s="1" customFormat="1" ht="33" customHeight="1">
      <c r="B35" s="64">
        <v>2</v>
      </c>
      <c r="C35" s="145" t="s">
        <v>49</v>
      </c>
      <c r="D35" s="146"/>
      <c r="E35" s="146"/>
      <c r="F35" s="147"/>
      <c r="G35" s="64" t="s">
        <v>50</v>
      </c>
      <c r="H35" s="26">
        <v>12</v>
      </c>
      <c r="I35" s="64">
        <v>2023</v>
      </c>
      <c r="J35" s="27">
        <f>90*1.04*1.04</f>
        <v>97.344000000000008</v>
      </c>
      <c r="K35" s="82"/>
    </row>
    <row r="36" spans="1:11" s="1" customFormat="1" ht="17.25" customHeight="1">
      <c r="B36" s="64">
        <v>3</v>
      </c>
      <c r="C36" s="145" t="s">
        <v>51</v>
      </c>
      <c r="D36" s="146"/>
      <c r="E36" s="146"/>
      <c r="F36" s="147"/>
      <c r="G36" s="64" t="s">
        <v>31</v>
      </c>
      <c r="H36" s="26">
        <v>81</v>
      </c>
      <c r="I36" s="64">
        <v>2023</v>
      </c>
      <c r="J36" s="27">
        <f>200*1.04*1.04</f>
        <v>216.32</v>
      </c>
      <c r="K36" s="82"/>
    </row>
    <row r="37" spans="1:11" s="1" customFormat="1" ht="17.25" customHeight="1">
      <c r="B37" s="64">
        <v>4</v>
      </c>
      <c r="C37" s="145" t="s">
        <v>57</v>
      </c>
      <c r="D37" s="146"/>
      <c r="E37" s="146"/>
      <c r="F37" s="147"/>
      <c r="G37" s="64" t="s">
        <v>31</v>
      </c>
      <c r="H37" s="26">
        <v>79</v>
      </c>
      <c r="I37" s="64">
        <v>2023</v>
      </c>
      <c r="J37" s="27">
        <f>600.9*1.04*1.04</f>
        <v>649.93344000000002</v>
      </c>
      <c r="K37" s="82"/>
    </row>
    <row r="38" spans="1:11" s="1" customFormat="1" ht="17.25" customHeight="1">
      <c r="B38" s="64">
        <v>5</v>
      </c>
      <c r="C38" s="145" t="s">
        <v>54</v>
      </c>
      <c r="D38" s="146"/>
      <c r="E38" s="146"/>
      <c r="F38" s="147"/>
      <c r="G38" s="64" t="s">
        <v>55</v>
      </c>
      <c r="H38" s="75">
        <v>7.7</v>
      </c>
      <c r="I38" s="64">
        <v>2023</v>
      </c>
      <c r="J38" s="27">
        <f>57.2*1.04*1.04</f>
        <v>61.867520000000006</v>
      </c>
      <c r="K38" s="82"/>
    </row>
    <row r="39" spans="1:11" s="19" customFormat="1">
      <c r="A39" s="5"/>
      <c r="B39" s="148" t="s">
        <v>23</v>
      </c>
      <c r="C39" s="148"/>
      <c r="D39" s="148"/>
      <c r="E39" s="148"/>
      <c r="F39" s="148"/>
      <c r="G39" s="148"/>
      <c r="H39" s="148"/>
      <c r="I39" s="148"/>
      <c r="J39" s="148"/>
      <c r="K39" s="80"/>
    </row>
    <row r="40" spans="1:11" ht="15.75">
      <c r="A40" s="3"/>
      <c r="B40" s="256" t="s">
        <v>14</v>
      </c>
      <c r="C40" s="257"/>
      <c r="D40" s="258"/>
      <c r="E40" s="262" t="s">
        <v>15</v>
      </c>
      <c r="F40" s="263"/>
      <c r="G40" s="263"/>
      <c r="H40" s="263"/>
      <c r="I40" s="263"/>
      <c r="J40" s="264"/>
    </row>
    <row r="41" spans="1:11" ht="15.75">
      <c r="A41" s="3"/>
      <c r="B41" s="259"/>
      <c r="C41" s="260"/>
      <c r="D41" s="261"/>
      <c r="E41" s="265" t="s">
        <v>16</v>
      </c>
      <c r="F41" s="266"/>
      <c r="G41" s="267" t="s">
        <v>17</v>
      </c>
      <c r="H41" s="268"/>
      <c r="I41" s="268"/>
      <c r="J41" s="269"/>
    </row>
    <row r="42" spans="1:11">
      <c r="A42" s="3"/>
      <c r="B42" s="182">
        <f>SUM(J34:J38)</f>
        <v>1349.94496</v>
      </c>
      <c r="C42" s="183"/>
      <c r="D42" s="184"/>
      <c r="E42" s="182">
        <f>B42</f>
        <v>1349.94496</v>
      </c>
      <c r="F42" s="183"/>
      <c r="G42" s="182"/>
      <c r="H42" s="183"/>
      <c r="I42" s="183"/>
      <c r="J42" s="184"/>
    </row>
  </sheetData>
  <mergeCells count="53">
    <mergeCell ref="B42:D42"/>
    <mergeCell ref="E42:F42"/>
    <mergeCell ref="G42:J42"/>
    <mergeCell ref="B39:J39"/>
    <mergeCell ref="B40:D41"/>
    <mergeCell ref="E40:J40"/>
    <mergeCell ref="E41:F41"/>
    <mergeCell ref="G41:J41"/>
    <mergeCell ref="C34:F34"/>
    <mergeCell ref="C35:F35"/>
    <mergeCell ref="C36:F36"/>
    <mergeCell ref="C37:F37"/>
    <mergeCell ref="C38:F38"/>
    <mergeCell ref="B32:B33"/>
    <mergeCell ref="C32:F33"/>
    <mergeCell ref="G32:H32"/>
    <mergeCell ref="I32:I33"/>
    <mergeCell ref="J32:J33"/>
    <mergeCell ref="C26:I26"/>
    <mergeCell ref="C28:I28"/>
    <mergeCell ref="B29:J29"/>
    <mergeCell ref="C30:I30"/>
    <mergeCell ref="B31:J31"/>
    <mergeCell ref="H24:J24"/>
    <mergeCell ref="B25:J25"/>
    <mergeCell ref="C6:I6"/>
    <mergeCell ref="H1:J1"/>
    <mergeCell ref="F2:J2"/>
    <mergeCell ref="B3:C3"/>
    <mergeCell ref="G3:J3"/>
    <mergeCell ref="B5:J5"/>
    <mergeCell ref="C16:F16"/>
    <mergeCell ref="C17:F17"/>
    <mergeCell ref="C14:F14"/>
    <mergeCell ref="C15:F1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22:D22"/>
    <mergeCell ref="E22:F22"/>
    <mergeCell ref="G22:J22"/>
    <mergeCell ref="C18:F18"/>
    <mergeCell ref="B19:J19"/>
    <mergeCell ref="B20:D21"/>
    <mergeCell ref="E20:J20"/>
    <mergeCell ref="E21:F21"/>
    <mergeCell ref="G21:J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B9" sqref="B9:J9"/>
    </sheetView>
  </sheetViews>
  <sheetFormatPr defaultRowHeight="15"/>
  <cols>
    <col min="1" max="1" width="2.5703125" style="16" customWidth="1"/>
    <col min="2" max="2" width="4.28515625" style="16" customWidth="1"/>
    <col min="3" max="5" width="9.140625" style="16"/>
    <col min="6" max="6" width="43" style="16" customWidth="1"/>
    <col min="7" max="8" width="9.140625" style="16"/>
    <col min="9" max="10" width="13.28515625" style="16" customWidth="1"/>
    <col min="11" max="254" width="9.140625" style="16"/>
    <col min="255" max="255" width="2.5703125" style="16" customWidth="1"/>
    <col min="256" max="256" width="4.28515625" style="16" customWidth="1"/>
    <col min="257" max="259" width="9.140625" style="16"/>
    <col min="260" max="260" width="43" style="16" customWidth="1"/>
    <col min="261" max="262" width="9.140625" style="16"/>
    <col min="263" max="264" width="13.28515625" style="16" customWidth="1"/>
    <col min="265" max="510" width="9.140625" style="16"/>
    <col min="511" max="511" width="2.5703125" style="16" customWidth="1"/>
    <col min="512" max="512" width="4.28515625" style="16" customWidth="1"/>
    <col min="513" max="515" width="9.140625" style="16"/>
    <col min="516" max="516" width="43" style="16" customWidth="1"/>
    <col min="517" max="518" width="9.140625" style="16"/>
    <col min="519" max="520" width="13.28515625" style="16" customWidth="1"/>
    <col min="521" max="766" width="9.140625" style="16"/>
    <col min="767" max="767" width="2.5703125" style="16" customWidth="1"/>
    <col min="768" max="768" width="4.28515625" style="16" customWidth="1"/>
    <col min="769" max="771" width="9.140625" style="16"/>
    <col min="772" max="772" width="43" style="16" customWidth="1"/>
    <col min="773" max="774" width="9.140625" style="16"/>
    <col min="775" max="776" width="13.28515625" style="16" customWidth="1"/>
    <col min="777" max="1022" width="9.140625" style="16"/>
    <col min="1023" max="1023" width="2.5703125" style="16" customWidth="1"/>
    <col min="1024" max="1024" width="4.28515625" style="16" customWidth="1"/>
    <col min="1025" max="1027" width="9.140625" style="16"/>
    <col min="1028" max="1028" width="43" style="16" customWidth="1"/>
    <col min="1029" max="1030" width="9.140625" style="16"/>
    <col min="1031" max="1032" width="13.28515625" style="16" customWidth="1"/>
    <col min="1033" max="1278" width="9.140625" style="16"/>
    <col min="1279" max="1279" width="2.5703125" style="16" customWidth="1"/>
    <col min="1280" max="1280" width="4.28515625" style="16" customWidth="1"/>
    <col min="1281" max="1283" width="9.140625" style="16"/>
    <col min="1284" max="1284" width="43" style="16" customWidth="1"/>
    <col min="1285" max="1286" width="9.140625" style="16"/>
    <col min="1287" max="1288" width="13.28515625" style="16" customWidth="1"/>
    <col min="1289" max="1534" width="9.140625" style="16"/>
    <col min="1535" max="1535" width="2.5703125" style="16" customWidth="1"/>
    <col min="1536" max="1536" width="4.28515625" style="16" customWidth="1"/>
    <col min="1537" max="1539" width="9.140625" style="16"/>
    <col min="1540" max="1540" width="43" style="16" customWidth="1"/>
    <col min="1541" max="1542" width="9.140625" style="16"/>
    <col min="1543" max="1544" width="13.28515625" style="16" customWidth="1"/>
    <col min="1545" max="1790" width="9.140625" style="16"/>
    <col min="1791" max="1791" width="2.5703125" style="16" customWidth="1"/>
    <col min="1792" max="1792" width="4.28515625" style="16" customWidth="1"/>
    <col min="1793" max="1795" width="9.140625" style="16"/>
    <col min="1796" max="1796" width="43" style="16" customWidth="1"/>
    <col min="1797" max="1798" width="9.140625" style="16"/>
    <col min="1799" max="1800" width="13.28515625" style="16" customWidth="1"/>
    <col min="1801" max="2046" width="9.140625" style="16"/>
    <col min="2047" max="2047" width="2.5703125" style="16" customWidth="1"/>
    <col min="2048" max="2048" width="4.28515625" style="16" customWidth="1"/>
    <col min="2049" max="2051" width="9.140625" style="16"/>
    <col min="2052" max="2052" width="43" style="16" customWidth="1"/>
    <col min="2053" max="2054" width="9.140625" style="16"/>
    <col min="2055" max="2056" width="13.28515625" style="16" customWidth="1"/>
    <col min="2057" max="2302" width="9.140625" style="16"/>
    <col min="2303" max="2303" width="2.5703125" style="16" customWidth="1"/>
    <col min="2304" max="2304" width="4.28515625" style="16" customWidth="1"/>
    <col min="2305" max="2307" width="9.140625" style="16"/>
    <col min="2308" max="2308" width="43" style="16" customWidth="1"/>
    <col min="2309" max="2310" width="9.140625" style="16"/>
    <col min="2311" max="2312" width="13.28515625" style="16" customWidth="1"/>
    <col min="2313" max="2558" width="9.140625" style="16"/>
    <col min="2559" max="2559" width="2.5703125" style="16" customWidth="1"/>
    <col min="2560" max="2560" width="4.28515625" style="16" customWidth="1"/>
    <col min="2561" max="2563" width="9.140625" style="16"/>
    <col min="2564" max="2564" width="43" style="16" customWidth="1"/>
    <col min="2565" max="2566" width="9.140625" style="16"/>
    <col min="2567" max="2568" width="13.28515625" style="16" customWidth="1"/>
    <col min="2569" max="2814" width="9.140625" style="16"/>
    <col min="2815" max="2815" width="2.5703125" style="16" customWidth="1"/>
    <col min="2816" max="2816" width="4.28515625" style="16" customWidth="1"/>
    <col min="2817" max="2819" width="9.140625" style="16"/>
    <col min="2820" max="2820" width="43" style="16" customWidth="1"/>
    <col min="2821" max="2822" width="9.140625" style="16"/>
    <col min="2823" max="2824" width="13.28515625" style="16" customWidth="1"/>
    <col min="2825" max="3070" width="9.140625" style="16"/>
    <col min="3071" max="3071" width="2.5703125" style="16" customWidth="1"/>
    <col min="3072" max="3072" width="4.28515625" style="16" customWidth="1"/>
    <col min="3073" max="3075" width="9.140625" style="16"/>
    <col min="3076" max="3076" width="43" style="16" customWidth="1"/>
    <col min="3077" max="3078" width="9.140625" style="16"/>
    <col min="3079" max="3080" width="13.28515625" style="16" customWidth="1"/>
    <col min="3081" max="3326" width="9.140625" style="16"/>
    <col min="3327" max="3327" width="2.5703125" style="16" customWidth="1"/>
    <col min="3328" max="3328" width="4.28515625" style="16" customWidth="1"/>
    <col min="3329" max="3331" width="9.140625" style="16"/>
    <col min="3332" max="3332" width="43" style="16" customWidth="1"/>
    <col min="3333" max="3334" width="9.140625" style="16"/>
    <col min="3335" max="3336" width="13.28515625" style="16" customWidth="1"/>
    <col min="3337" max="3582" width="9.140625" style="16"/>
    <col min="3583" max="3583" width="2.5703125" style="16" customWidth="1"/>
    <col min="3584" max="3584" width="4.28515625" style="16" customWidth="1"/>
    <col min="3585" max="3587" width="9.140625" style="16"/>
    <col min="3588" max="3588" width="43" style="16" customWidth="1"/>
    <col min="3589" max="3590" width="9.140625" style="16"/>
    <col min="3591" max="3592" width="13.28515625" style="16" customWidth="1"/>
    <col min="3593" max="3838" width="9.140625" style="16"/>
    <col min="3839" max="3839" width="2.5703125" style="16" customWidth="1"/>
    <col min="3840" max="3840" width="4.28515625" style="16" customWidth="1"/>
    <col min="3841" max="3843" width="9.140625" style="16"/>
    <col min="3844" max="3844" width="43" style="16" customWidth="1"/>
    <col min="3845" max="3846" width="9.140625" style="16"/>
    <col min="3847" max="3848" width="13.28515625" style="16" customWidth="1"/>
    <col min="3849" max="4094" width="9.140625" style="16"/>
    <col min="4095" max="4095" width="2.5703125" style="16" customWidth="1"/>
    <col min="4096" max="4096" width="4.28515625" style="16" customWidth="1"/>
    <col min="4097" max="4099" width="9.140625" style="16"/>
    <col min="4100" max="4100" width="43" style="16" customWidth="1"/>
    <col min="4101" max="4102" width="9.140625" style="16"/>
    <col min="4103" max="4104" width="13.28515625" style="16" customWidth="1"/>
    <col min="4105" max="4350" width="9.140625" style="16"/>
    <col min="4351" max="4351" width="2.5703125" style="16" customWidth="1"/>
    <col min="4352" max="4352" width="4.28515625" style="16" customWidth="1"/>
    <col min="4353" max="4355" width="9.140625" style="16"/>
    <col min="4356" max="4356" width="43" style="16" customWidth="1"/>
    <col min="4357" max="4358" width="9.140625" style="16"/>
    <col min="4359" max="4360" width="13.28515625" style="16" customWidth="1"/>
    <col min="4361" max="4606" width="9.140625" style="16"/>
    <col min="4607" max="4607" width="2.5703125" style="16" customWidth="1"/>
    <col min="4608" max="4608" width="4.28515625" style="16" customWidth="1"/>
    <col min="4609" max="4611" width="9.140625" style="16"/>
    <col min="4612" max="4612" width="43" style="16" customWidth="1"/>
    <col min="4613" max="4614" width="9.140625" style="16"/>
    <col min="4615" max="4616" width="13.28515625" style="16" customWidth="1"/>
    <col min="4617" max="4862" width="9.140625" style="16"/>
    <col min="4863" max="4863" width="2.5703125" style="16" customWidth="1"/>
    <col min="4864" max="4864" width="4.28515625" style="16" customWidth="1"/>
    <col min="4865" max="4867" width="9.140625" style="16"/>
    <col min="4868" max="4868" width="43" style="16" customWidth="1"/>
    <col min="4869" max="4870" width="9.140625" style="16"/>
    <col min="4871" max="4872" width="13.28515625" style="16" customWidth="1"/>
    <col min="4873" max="5118" width="9.140625" style="16"/>
    <col min="5119" max="5119" width="2.5703125" style="16" customWidth="1"/>
    <col min="5120" max="5120" width="4.28515625" style="16" customWidth="1"/>
    <col min="5121" max="5123" width="9.140625" style="16"/>
    <col min="5124" max="5124" width="43" style="16" customWidth="1"/>
    <col min="5125" max="5126" width="9.140625" style="16"/>
    <col min="5127" max="5128" width="13.28515625" style="16" customWidth="1"/>
    <col min="5129" max="5374" width="9.140625" style="16"/>
    <col min="5375" max="5375" width="2.5703125" style="16" customWidth="1"/>
    <col min="5376" max="5376" width="4.28515625" style="16" customWidth="1"/>
    <col min="5377" max="5379" width="9.140625" style="16"/>
    <col min="5380" max="5380" width="43" style="16" customWidth="1"/>
    <col min="5381" max="5382" width="9.140625" style="16"/>
    <col min="5383" max="5384" width="13.28515625" style="16" customWidth="1"/>
    <col min="5385" max="5630" width="9.140625" style="16"/>
    <col min="5631" max="5631" width="2.5703125" style="16" customWidth="1"/>
    <col min="5632" max="5632" width="4.28515625" style="16" customWidth="1"/>
    <col min="5633" max="5635" width="9.140625" style="16"/>
    <col min="5636" max="5636" width="43" style="16" customWidth="1"/>
    <col min="5637" max="5638" width="9.140625" style="16"/>
    <col min="5639" max="5640" width="13.28515625" style="16" customWidth="1"/>
    <col min="5641" max="5886" width="9.140625" style="16"/>
    <col min="5887" max="5887" width="2.5703125" style="16" customWidth="1"/>
    <col min="5888" max="5888" width="4.28515625" style="16" customWidth="1"/>
    <col min="5889" max="5891" width="9.140625" style="16"/>
    <col min="5892" max="5892" width="43" style="16" customWidth="1"/>
    <col min="5893" max="5894" width="9.140625" style="16"/>
    <col min="5895" max="5896" width="13.28515625" style="16" customWidth="1"/>
    <col min="5897" max="6142" width="9.140625" style="16"/>
    <col min="6143" max="6143" width="2.5703125" style="16" customWidth="1"/>
    <col min="6144" max="6144" width="4.28515625" style="16" customWidth="1"/>
    <col min="6145" max="6147" width="9.140625" style="16"/>
    <col min="6148" max="6148" width="43" style="16" customWidth="1"/>
    <col min="6149" max="6150" width="9.140625" style="16"/>
    <col min="6151" max="6152" width="13.28515625" style="16" customWidth="1"/>
    <col min="6153" max="6398" width="9.140625" style="16"/>
    <col min="6399" max="6399" width="2.5703125" style="16" customWidth="1"/>
    <col min="6400" max="6400" width="4.28515625" style="16" customWidth="1"/>
    <col min="6401" max="6403" width="9.140625" style="16"/>
    <col min="6404" max="6404" width="43" style="16" customWidth="1"/>
    <col min="6405" max="6406" width="9.140625" style="16"/>
    <col min="6407" max="6408" width="13.28515625" style="16" customWidth="1"/>
    <col min="6409" max="6654" width="9.140625" style="16"/>
    <col min="6655" max="6655" width="2.5703125" style="16" customWidth="1"/>
    <col min="6656" max="6656" width="4.28515625" style="16" customWidth="1"/>
    <col min="6657" max="6659" width="9.140625" style="16"/>
    <col min="6660" max="6660" width="43" style="16" customWidth="1"/>
    <col min="6661" max="6662" width="9.140625" style="16"/>
    <col min="6663" max="6664" width="13.28515625" style="16" customWidth="1"/>
    <col min="6665" max="6910" width="9.140625" style="16"/>
    <col min="6911" max="6911" width="2.5703125" style="16" customWidth="1"/>
    <col min="6912" max="6912" width="4.28515625" style="16" customWidth="1"/>
    <col min="6913" max="6915" width="9.140625" style="16"/>
    <col min="6916" max="6916" width="43" style="16" customWidth="1"/>
    <col min="6917" max="6918" width="9.140625" style="16"/>
    <col min="6919" max="6920" width="13.28515625" style="16" customWidth="1"/>
    <col min="6921" max="7166" width="9.140625" style="16"/>
    <col min="7167" max="7167" width="2.5703125" style="16" customWidth="1"/>
    <col min="7168" max="7168" width="4.28515625" style="16" customWidth="1"/>
    <col min="7169" max="7171" width="9.140625" style="16"/>
    <col min="7172" max="7172" width="43" style="16" customWidth="1"/>
    <col min="7173" max="7174" width="9.140625" style="16"/>
    <col min="7175" max="7176" width="13.28515625" style="16" customWidth="1"/>
    <col min="7177" max="7422" width="9.140625" style="16"/>
    <col min="7423" max="7423" width="2.5703125" style="16" customWidth="1"/>
    <col min="7424" max="7424" width="4.28515625" style="16" customWidth="1"/>
    <col min="7425" max="7427" width="9.140625" style="16"/>
    <col min="7428" max="7428" width="43" style="16" customWidth="1"/>
    <col min="7429" max="7430" width="9.140625" style="16"/>
    <col min="7431" max="7432" width="13.28515625" style="16" customWidth="1"/>
    <col min="7433" max="7678" width="9.140625" style="16"/>
    <col min="7679" max="7679" width="2.5703125" style="16" customWidth="1"/>
    <col min="7680" max="7680" width="4.28515625" style="16" customWidth="1"/>
    <col min="7681" max="7683" width="9.140625" style="16"/>
    <col min="7684" max="7684" width="43" style="16" customWidth="1"/>
    <col min="7685" max="7686" width="9.140625" style="16"/>
    <col min="7687" max="7688" width="13.28515625" style="16" customWidth="1"/>
    <col min="7689" max="7934" width="9.140625" style="16"/>
    <col min="7935" max="7935" width="2.5703125" style="16" customWidth="1"/>
    <col min="7936" max="7936" width="4.28515625" style="16" customWidth="1"/>
    <col min="7937" max="7939" width="9.140625" style="16"/>
    <col min="7940" max="7940" width="43" style="16" customWidth="1"/>
    <col min="7941" max="7942" width="9.140625" style="16"/>
    <col min="7943" max="7944" width="13.28515625" style="16" customWidth="1"/>
    <col min="7945" max="8190" width="9.140625" style="16"/>
    <col min="8191" max="8191" width="2.5703125" style="16" customWidth="1"/>
    <col min="8192" max="8192" width="4.28515625" style="16" customWidth="1"/>
    <col min="8193" max="8195" width="9.140625" style="16"/>
    <col min="8196" max="8196" width="43" style="16" customWidth="1"/>
    <col min="8197" max="8198" width="9.140625" style="16"/>
    <col min="8199" max="8200" width="13.28515625" style="16" customWidth="1"/>
    <col min="8201" max="8446" width="9.140625" style="16"/>
    <col min="8447" max="8447" width="2.5703125" style="16" customWidth="1"/>
    <col min="8448" max="8448" width="4.28515625" style="16" customWidth="1"/>
    <col min="8449" max="8451" width="9.140625" style="16"/>
    <col min="8452" max="8452" width="43" style="16" customWidth="1"/>
    <col min="8453" max="8454" width="9.140625" style="16"/>
    <col min="8455" max="8456" width="13.28515625" style="16" customWidth="1"/>
    <col min="8457" max="8702" width="9.140625" style="16"/>
    <col min="8703" max="8703" width="2.5703125" style="16" customWidth="1"/>
    <col min="8704" max="8704" width="4.28515625" style="16" customWidth="1"/>
    <col min="8705" max="8707" width="9.140625" style="16"/>
    <col min="8708" max="8708" width="43" style="16" customWidth="1"/>
    <col min="8709" max="8710" width="9.140625" style="16"/>
    <col min="8711" max="8712" width="13.28515625" style="16" customWidth="1"/>
    <col min="8713" max="8958" width="9.140625" style="16"/>
    <col min="8959" max="8959" width="2.5703125" style="16" customWidth="1"/>
    <col min="8960" max="8960" width="4.28515625" style="16" customWidth="1"/>
    <col min="8961" max="8963" width="9.140625" style="16"/>
    <col min="8964" max="8964" width="43" style="16" customWidth="1"/>
    <col min="8965" max="8966" width="9.140625" style="16"/>
    <col min="8967" max="8968" width="13.28515625" style="16" customWidth="1"/>
    <col min="8969" max="9214" width="9.140625" style="16"/>
    <col min="9215" max="9215" width="2.5703125" style="16" customWidth="1"/>
    <col min="9216" max="9216" width="4.28515625" style="16" customWidth="1"/>
    <col min="9217" max="9219" width="9.140625" style="16"/>
    <col min="9220" max="9220" width="43" style="16" customWidth="1"/>
    <col min="9221" max="9222" width="9.140625" style="16"/>
    <col min="9223" max="9224" width="13.28515625" style="16" customWidth="1"/>
    <col min="9225" max="9470" width="9.140625" style="16"/>
    <col min="9471" max="9471" width="2.5703125" style="16" customWidth="1"/>
    <col min="9472" max="9472" width="4.28515625" style="16" customWidth="1"/>
    <col min="9473" max="9475" width="9.140625" style="16"/>
    <col min="9476" max="9476" width="43" style="16" customWidth="1"/>
    <col min="9477" max="9478" width="9.140625" style="16"/>
    <col min="9479" max="9480" width="13.28515625" style="16" customWidth="1"/>
    <col min="9481" max="9726" width="9.140625" style="16"/>
    <col min="9727" max="9727" width="2.5703125" style="16" customWidth="1"/>
    <col min="9728" max="9728" width="4.28515625" style="16" customWidth="1"/>
    <col min="9729" max="9731" width="9.140625" style="16"/>
    <col min="9732" max="9732" width="43" style="16" customWidth="1"/>
    <col min="9733" max="9734" width="9.140625" style="16"/>
    <col min="9735" max="9736" width="13.28515625" style="16" customWidth="1"/>
    <col min="9737" max="9982" width="9.140625" style="16"/>
    <col min="9983" max="9983" width="2.5703125" style="16" customWidth="1"/>
    <col min="9984" max="9984" width="4.28515625" style="16" customWidth="1"/>
    <col min="9985" max="9987" width="9.140625" style="16"/>
    <col min="9988" max="9988" width="43" style="16" customWidth="1"/>
    <col min="9989" max="9990" width="9.140625" style="16"/>
    <col min="9991" max="9992" width="13.28515625" style="16" customWidth="1"/>
    <col min="9993" max="10238" width="9.140625" style="16"/>
    <col min="10239" max="10239" width="2.5703125" style="16" customWidth="1"/>
    <col min="10240" max="10240" width="4.28515625" style="16" customWidth="1"/>
    <col min="10241" max="10243" width="9.140625" style="16"/>
    <col min="10244" max="10244" width="43" style="16" customWidth="1"/>
    <col min="10245" max="10246" width="9.140625" style="16"/>
    <col min="10247" max="10248" width="13.28515625" style="16" customWidth="1"/>
    <col min="10249" max="10494" width="9.140625" style="16"/>
    <col min="10495" max="10495" width="2.5703125" style="16" customWidth="1"/>
    <col min="10496" max="10496" width="4.28515625" style="16" customWidth="1"/>
    <col min="10497" max="10499" width="9.140625" style="16"/>
    <col min="10500" max="10500" width="43" style="16" customWidth="1"/>
    <col min="10501" max="10502" width="9.140625" style="16"/>
    <col min="10503" max="10504" width="13.28515625" style="16" customWidth="1"/>
    <col min="10505" max="10750" width="9.140625" style="16"/>
    <col min="10751" max="10751" width="2.5703125" style="16" customWidth="1"/>
    <col min="10752" max="10752" width="4.28515625" style="16" customWidth="1"/>
    <col min="10753" max="10755" width="9.140625" style="16"/>
    <col min="10756" max="10756" width="43" style="16" customWidth="1"/>
    <col min="10757" max="10758" width="9.140625" style="16"/>
    <col min="10759" max="10760" width="13.28515625" style="16" customWidth="1"/>
    <col min="10761" max="11006" width="9.140625" style="16"/>
    <col min="11007" max="11007" width="2.5703125" style="16" customWidth="1"/>
    <col min="11008" max="11008" width="4.28515625" style="16" customWidth="1"/>
    <col min="11009" max="11011" width="9.140625" style="16"/>
    <col min="11012" max="11012" width="43" style="16" customWidth="1"/>
    <col min="11013" max="11014" width="9.140625" style="16"/>
    <col min="11015" max="11016" width="13.28515625" style="16" customWidth="1"/>
    <col min="11017" max="11262" width="9.140625" style="16"/>
    <col min="11263" max="11263" width="2.5703125" style="16" customWidth="1"/>
    <col min="11264" max="11264" width="4.28515625" style="16" customWidth="1"/>
    <col min="11265" max="11267" width="9.140625" style="16"/>
    <col min="11268" max="11268" width="43" style="16" customWidth="1"/>
    <col min="11269" max="11270" width="9.140625" style="16"/>
    <col min="11271" max="11272" width="13.28515625" style="16" customWidth="1"/>
    <col min="11273" max="11518" width="9.140625" style="16"/>
    <col min="11519" max="11519" width="2.5703125" style="16" customWidth="1"/>
    <col min="11520" max="11520" width="4.28515625" style="16" customWidth="1"/>
    <col min="11521" max="11523" width="9.140625" style="16"/>
    <col min="11524" max="11524" width="43" style="16" customWidth="1"/>
    <col min="11525" max="11526" width="9.140625" style="16"/>
    <col min="11527" max="11528" width="13.28515625" style="16" customWidth="1"/>
    <col min="11529" max="11774" width="9.140625" style="16"/>
    <col min="11775" max="11775" width="2.5703125" style="16" customWidth="1"/>
    <col min="11776" max="11776" width="4.28515625" style="16" customWidth="1"/>
    <col min="11777" max="11779" width="9.140625" style="16"/>
    <col min="11780" max="11780" width="43" style="16" customWidth="1"/>
    <col min="11781" max="11782" width="9.140625" style="16"/>
    <col min="11783" max="11784" width="13.28515625" style="16" customWidth="1"/>
    <col min="11785" max="12030" width="9.140625" style="16"/>
    <col min="12031" max="12031" width="2.5703125" style="16" customWidth="1"/>
    <col min="12032" max="12032" width="4.28515625" style="16" customWidth="1"/>
    <col min="12033" max="12035" width="9.140625" style="16"/>
    <col min="12036" max="12036" width="43" style="16" customWidth="1"/>
    <col min="12037" max="12038" width="9.140625" style="16"/>
    <col min="12039" max="12040" width="13.28515625" style="16" customWidth="1"/>
    <col min="12041" max="12286" width="9.140625" style="16"/>
    <col min="12287" max="12287" width="2.5703125" style="16" customWidth="1"/>
    <col min="12288" max="12288" width="4.28515625" style="16" customWidth="1"/>
    <col min="12289" max="12291" width="9.140625" style="16"/>
    <col min="12292" max="12292" width="43" style="16" customWidth="1"/>
    <col min="12293" max="12294" width="9.140625" style="16"/>
    <col min="12295" max="12296" width="13.28515625" style="16" customWidth="1"/>
    <col min="12297" max="12542" width="9.140625" style="16"/>
    <col min="12543" max="12543" width="2.5703125" style="16" customWidth="1"/>
    <col min="12544" max="12544" width="4.28515625" style="16" customWidth="1"/>
    <col min="12545" max="12547" width="9.140625" style="16"/>
    <col min="12548" max="12548" width="43" style="16" customWidth="1"/>
    <col min="12549" max="12550" width="9.140625" style="16"/>
    <col min="12551" max="12552" width="13.28515625" style="16" customWidth="1"/>
    <col min="12553" max="12798" width="9.140625" style="16"/>
    <col min="12799" max="12799" width="2.5703125" style="16" customWidth="1"/>
    <col min="12800" max="12800" width="4.28515625" style="16" customWidth="1"/>
    <col min="12801" max="12803" width="9.140625" style="16"/>
    <col min="12804" max="12804" width="43" style="16" customWidth="1"/>
    <col min="12805" max="12806" width="9.140625" style="16"/>
    <col min="12807" max="12808" width="13.28515625" style="16" customWidth="1"/>
    <col min="12809" max="13054" width="9.140625" style="16"/>
    <col min="13055" max="13055" width="2.5703125" style="16" customWidth="1"/>
    <col min="13056" max="13056" width="4.28515625" style="16" customWidth="1"/>
    <col min="13057" max="13059" width="9.140625" style="16"/>
    <col min="13060" max="13060" width="43" style="16" customWidth="1"/>
    <col min="13061" max="13062" width="9.140625" style="16"/>
    <col min="13063" max="13064" width="13.28515625" style="16" customWidth="1"/>
    <col min="13065" max="13310" width="9.140625" style="16"/>
    <col min="13311" max="13311" width="2.5703125" style="16" customWidth="1"/>
    <col min="13312" max="13312" width="4.28515625" style="16" customWidth="1"/>
    <col min="13313" max="13315" width="9.140625" style="16"/>
    <col min="13316" max="13316" width="43" style="16" customWidth="1"/>
    <col min="13317" max="13318" width="9.140625" style="16"/>
    <col min="13319" max="13320" width="13.28515625" style="16" customWidth="1"/>
    <col min="13321" max="13566" width="9.140625" style="16"/>
    <col min="13567" max="13567" width="2.5703125" style="16" customWidth="1"/>
    <col min="13568" max="13568" width="4.28515625" style="16" customWidth="1"/>
    <col min="13569" max="13571" width="9.140625" style="16"/>
    <col min="13572" max="13572" width="43" style="16" customWidth="1"/>
    <col min="13573" max="13574" width="9.140625" style="16"/>
    <col min="13575" max="13576" width="13.28515625" style="16" customWidth="1"/>
    <col min="13577" max="13822" width="9.140625" style="16"/>
    <col min="13823" max="13823" width="2.5703125" style="16" customWidth="1"/>
    <col min="13824" max="13824" width="4.28515625" style="16" customWidth="1"/>
    <col min="13825" max="13827" width="9.140625" style="16"/>
    <col min="13828" max="13828" width="43" style="16" customWidth="1"/>
    <col min="13829" max="13830" width="9.140625" style="16"/>
    <col min="13831" max="13832" width="13.28515625" style="16" customWidth="1"/>
    <col min="13833" max="14078" width="9.140625" style="16"/>
    <col min="14079" max="14079" width="2.5703125" style="16" customWidth="1"/>
    <col min="14080" max="14080" width="4.28515625" style="16" customWidth="1"/>
    <col min="14081" max="14083" width="9.140625" style="16"/>
    <col min="14084" max="14084" width="43" style="16" customWidth="1"/>
    <col min="14085" max="14086" width="9.140625" style="16"/>
    <col min="14087" max="14088" width="13.28515625" style="16" customWidth="1"/>
    <col min="14089" max="14334" width="9.140625" style="16"/>
    <col min="14335" max="14335" width="2.5703125" style="16" customWidth="1"/>
    <col min="14336" max="14336" width="4.28515625" style="16" customWidth="1"/>
    <col min="14337" max="14339" width="9.140625" style="16"/>
    <col min="14340" max="14340" width="43" style="16" customWidth="1"/>
    <col min="14341" max="14342" width="9.140625" style="16"/>
    <col min="14343" max="14344" width="13.28515625" style="16" customWidth="1"/>
    <col min="14345" max="14590" width="9.140625" style="16"/>
    <col min="14591" max="14591" width="2.5703125" style="16" customWidth="1"/>
    <col min="14592" max="14592" width="4.28515625" style="16" customWidth="1"/>
    <col min="14593" max="14595" width="9.140625" style="16"/>
    <col min="14596" max="14596" width="43" style="16" customWidth="1"/>
    <col min="14597" max="14598" width="9.140625" style="16"/>
    <col min="14599" max="14600" width="13.28515625" style="16" customWidth="1"/>
    <col min="14601" max="14846" width="9.140625" style="16"/>
    <col min="14847" max="14847" width="2.5703125" style="16" customWidth="1"/>
    <col min="14848" max="14848" width="4.28515625" style="16" customWidth="1"/>
    <col min="14849" max="14851" width="9.140625" style="16"/>
    <col min="14852" max="14852" width="43" style="16" customWidth="1"/>
    <col min="14853" max="14854" width="9.140625" style="16"/>
    <col min="14855" max="14856" width="13.28515625" style="16" customWidth="1"/>
    <col min="14857" max="15102" width="9.140625" style="16"/>
    <col min="15103" max="15103" width="2.5703125" style="16" customWidth="1"/>
    <col min="15104" max="15104" width="4.28515625" style="16" customWidth="1"/>
    <col min="15105" max="15107" width="9.140625" style="16"/>
    <col min="15108" max="15108" width="43" style="16" customWidth="1"/>
    <col min="15109" max="15110" width="9.140625" style="16"/>
    <col min="15111" max="15112" width="13.28515625" style="16" customWidth="1"/>
    <col min="15113" max="15358" width="9.140625" style="16"/>
    <col min="15359" max="15359" width="2.5703125" style="16" customWidth="1"/>
    <col min="15360" max="15360" width="4.28515625" style="16" customWidth="1"/>
    <col min="15361" max="15363" width="9.140625" style="16"/>
    <col min="15364" max="15364" width="43" style="16" customWidth="1"/>
    <col min="15365" max="15366" width="9.140625" style="16"/>
    <col min="15367" max="15368" width="13.28515625" style="16" customWidth="1"/>
    <col min="15369" max="15614" width="9.140625" style="16"/>
    <col min="15615" max="15615" width="2.5703125" style="16" customWidth="1"/>
    <col min="15616" max="15616" width="4.28515625" style="16" customWidth="1"/>
    <col min="15617" max="15619" width="9.140625" style="16"/>
    <col min="15620" max="15620" width="43" style="16" customWidth="1"/>
    <col min="15621" max="15622" width="9.140625" style="16"/>
    <col min="15623" max="15624" width="13.28515625" style="16" customWidth="1"/>
    <col min="15625" max="15870" width="9.140625" style="16"/>
    <col min="15871" max="15871" width="2.5703125" style="16" customWidth="1"/>
    <col min="15872" max="15872" width="4.28515625" style="16" customWidth="1"/>
    <col min="15873" max="15875" width="9.140625" style="16"/>
    <col min="15876" max="15876" width="43" style="16" customWidth="1"/>
    <col min="15877" max="15878" width="9.140625" style="16"/>
    <col min="15879" max="15880" width="13.28515625" style="16" customWidth="1"/>
    <col min="15881" max="16126" width="9.140625" style="16"/>
    <col min="16127" max="16127" width="2.5703125" style="16" customWidth="1"/>
    <col min="16128" max="16128" width="4.28515625" style="16" customWidth="1"/>
    <col min="16129" max="16131" width="9.140625" style="16"/>
    <col min="16132" max="16132" width="43" style="16" customWidth="1"/>
    <col min="16133" max="16134" width="9.140625" style="16"/>
    <col min="16135" max="16136" width="13.28515625" style="16" customWidth="1"/>
    <col min="16137" max="16384" width="9.140625" style="16"/>
  </cols>
  <sheetData>
    <row r="1" spans="1:10">
      <c r="A1" s="15"/>
      <c r="B1" s="15"/>
      <c r="C1" s="15"/>
      <c r="D1" s="15"/>
      <c r="E1" s="15"/>
      <c r="F1" s="15"/>
      <c r="G1" s="15"/>
      <c r="H1" s="15"/>
      <c r="I1" s="276" t="s">
        <v>148</v>
      </c>
      <c r="J1" s="276"/>
    </row>
    <row r="2" spans="1:10">
      <c r="A2" s="15"/>
      <c r="B2" s="15"/>
      <c r="C2" s="15"/>
      <c r="D2" s="15"/>
      <c r="E2" s="15"/>
      <c r="F2" s="276" t="s">
        <v>0</v>
      </c>
      <c r="G2" s="276"/>
      <c r="H2" s="276"/>
      <c r="I2" s="276"/>
      <c r="J2" s="276"/>
    </row>
    <row r="3" spans="1:10">
      <c r="A3" s="15"/>
      <c r="B3" s="223"/>
      <c r="C3" s="223"/>
      <c r="D3" s="17"/>
      <c r="E3" s="17"/>
      <c r="F3" s="15"/>
      <c r="G3" s="165" t="s">
        <v>166</v>
      </c>
      <c r="H3" s="165"/>
      <c r="I3" s="165"/>
      <c r="J3" s="165"/>
    </row>
    <row r="4" spans="1:10">
      <c r="A4" s="224"/>
      <c r="B4" s="224"/>
      <c r="C4" s="224"/>
      <c r="D4" s="224"/>
      <c r="E4" s="17"/>
      <c r="F4" s="17"/>
      <c r="G4" s="225"/>
      <c r="H4" s="225"/>
      <c r="I4" s="225"/>
      <c r="J4" s="225"/>
    </row>
    <row r="5" spans="1:10" ht="15.75">
      <c r="A5" s="15"/>
      <c r="B5" s="219" t="s">
        <v>1</v>
      </c>
      <c r="C5" s="219"/>
      <c r="D5" s="219"/>
      <c r="E5" s="219"/>
      <c r="F5" s="219"/>
      <c r="G5" s="219"/>
      <c r="H5" s="219"/>
      <c r="I5" s="219"/>
      <c r="J5" s="219"/>
    </row>
    <row r="6" spans="1:10">
      <c r="A6" s="15"/>
      <c r="B6" s="17"/>
      <c r="C6" s="273" t="s">
        <v>18</v>
      </c>
      <c r="D6" s="273"/>
      <c r="E6" s="273"/>
      <c r="F6" s="273"/>
      <c r="G6" s="273"/>
      <c r="H6" s="273"/>
      <c r="I6" s="273"/>
      <c r="J6" s="15"/>
    </row>
    <row r="7" spans="1:10">
      <c r="A7" s="15"/>
      <c r="B7" s="17"/>
      <c r="C7" s="68"/>
      <c r="D7" s="68"/>
      <c r="E7" s="68"/>
      <c r="F7" s="68"/>
      <c r="G7" s="68"/>
      <c r="H7" s="68"/>
      <c r="I7" s="68"/>
      <c r="J7" s="15"/>
    </row>
    <row r="8" spans="1:10" ht="20.25">
      <c r="A8" s="15"/>
      <c r="B8" s="17"/>
      <c r="C8" s="221" t="s">
        <v>3</v>
      </c>
      <c r="D8" s="221"/>
      <c r="E8" s="221"/>
      <c r="F8" s="221"/>
      <c r="G8" s="221"/>
      <c r="H8" s="221"/>
      <c r="I8" s="221"/>
      <c r="J8" s="15"/>
    </row>
    <row r="9" spans="1:10" s="48" customFormat="1" ht="43.5" customHeight="1">
      <c r="A9" s="20"/>
      <c r="B9" s="193" t="s">
        <v>52</v>
      </c>
      <c r="C9" s="193"/>
      <c r="D9" s="193"/>
      <c r="E9" s="193"/>
      <c r="F9" s="193"/>
      <c r="G9" s="193"/>
      <c r="H9" s="193"/>
      <c r="I9" s="193"/>
      <c r="J9" s="193"/>
    </row>
    <row r="10" spans="1:10">
      <c r="A10" s="15"/>
      <c r="B10" s="15"/>
      <c r="C10" s="274" t="s">
        <v>4</v>
      </c>
      <c r="D10" s="274"/>
      <c r="E10" s="274"/>
      <c r="F10" s="274"/>
      <c r="G10" s="274"/>
      <c r="H10" s="274"/>
      <c r="I10" s="274"/>
      <c r="J10" s="15"/>
    </row>
    <row r="11" spans="1:10" s="48" customFormat="1" ht="22.5" customHeight="1">
      <c r="A11" s="20"/>
      <c r="B11" s="275" t="s">
        <v>106</v>
      </c>
      <c r="C11" s="275"/>
      <c r="D11" s="275"/>
      <c r="E11" s="275"/>
      <c r="F11" s="275"/>
      <c r="G11" s="275"/>
      <c r="H11" s="275"/>
      <c r="I11" s="275"/>
      <c r="J11" s="275"/>
    </row>
    <row r="12" spans="1:10" ht="22.5" customHeight="1">
      <c r="A12" s="17"/>
      <c r="B12" s="233" t="s">
        <v>5</v>
      </c>
      <c r="C12" s="235" t="s">
        <v>6</v>
      </c>
      <c r="D12" s="236"/>
      <c r="E12" s="236"/>
      <c r="F12" s="237"/>
      <c r="G12" s="241" t="s">
        <v>7</v>
      </c>
      <c r="H12" s="242"/>
      <c r="I12" s="233" t="s">
        <v>8</v>
      </c>
      <c r="J12" s="243" t="s">
        <v>24</v>
      </c>
    </row>
    <row r="13" spans="1:10" ht="24" customHeight="1">
      <c r="A13" s="17"/>
      <c r="B13" s="234"/>
      <c r="C13" s="238"/>
      <c r="D13" s="239"/>
      <c r="E13" s="239"/>
      <c r="F13" s="240"/>
      <c r="G13" s="69" t="s">
        <v>9</v>
      </c>
      <c r="H13" s="69" t="s">
        <v>10</v>
      </c>
      <c r="I13" s="234"/>
      <c r="J13" s="243"/>
    </row>
    <row r="14" spans="1:10" ht="29.25" customHeight="1">
      <c r="A14" s="17"/>
      <c r="B14" s="49">
        <v>1</v>
      </c>
      <c r="C14" s="216" t="s">
        <v>133</v>
      </c>
      <c r="D14" s="217"/>
      <c r="E14" s="217"/>
      <c r="F14" s="218"/>
      <c r="G14" s="49" t="s">
        <v>31</v>
      </c>
      <c r="H14" s="83">
        <v>5</v>
      </c>
      <c r="I14" s="84">
        <v>2022</v>
      </c>
      <c r="J14" s="85">
        <f>H14*60*1.04</f>
        <v>312</v>
      </c>
    </row>
    <row r="15" spans="1:10" s="48" customFormat="1" ht="12.75">
      <c r="A15" s="20"/>
      <c r="B15" s="244" t="s">
        <v>23</v>
      </c>
      <c r="C15" s="244"/>
      <c r="D15" s="244"/>
      <c r="E15" s="244"/>
      <c r="F15" s="244"/>
      <c r="G15" s="244"/>
      <c r="H15" s="244"/>
      <c r="I15" s="244"/>
      <c r="J15" s="244"/>
    </row>
    <row r="16" spans="1:10">
      <c r="A16" s="17"/>
      <c r="B16" s="245" t="s">
        <v>14</v>
      </c>
      <c r="C16" s="245"/>
      <c r="D16" s="245"/>
      <c r="E16" s="246" t="s">
        <v>15</v>
      </c>
      <c r="F16" s="246"/>
      <c r="G16" s="246"/>
      <c r="H16" s="246"/>
      <c r="I16" s="246"/>
      <c r="J16" s="246"/>
    </row>
    <row r="17" spans="1:10">
      <c r="A17" s="17"/>
      <c r="B17" s="245"/>
      <c r="C17" s="245"/>
      <c r="D17" s="245"/>
      <c r="E17" s="245" t="s">
        <v>16</v>
      </c>
      <c r="F17" s="245"/>
      <c r="G17" s="247" t="s">
        <v>17</v>
      </c>
      <c r="H17" s="247"/>
      <c r="I17" s="247"/>
      <c r="J17" s="247"/>
    </row>
    <row r="18" spans="1:10">
      <c r="A18" s="17"/>
      <c r="B18" s="270">
        <f>E18</f>
        <v>312</v>
      </c>
      <c r="C18" s="270"/>
      <c r="D18" s="270"/>
      <c r="E18" s="271">
        <f>SUM(J14:J14)</f>
        <v>312</v>
      </c>
      <c r="F18" s="271"/>
      <c r="G18" s="272"/>
      <c r="H18" s="272"/>
      <c r="I18" s="272"/>
      <c r="J18" s="272"/>
    </row>
    <row r="21" spans="1:10" ht="87.75" customHeight="1">
      <c r="A21" s="15"/>
      <c r="B21" s="15"/>
      <c r="C21" s="15"/>
      <c r="D21" s="15"/>
      <c r="E21" s="15"/>
      <c r="F21" s="15"/>
      <c r="G21" s="15"/>
      <c r="H21" s="15"/>
      <c r="I21" s="276"/>
      <c r="J21" s="276"/>
    </row>
    <row r="22" spans="1:10">
      <c r="A22" s="15"/>
      <c r="B22" s="15"/>
      <c r="C22" s="15"/>
      <c r="D22" s="15"/>
      <c r="E22" s="15"/>
      <c r="F22" s="276"/>
      <c r="G22" s="276"/>
      <c r="H22" s="276"/>
      <c r="I22" s="276"/>
      <c r="J22" s="276"/>
    </row>
    <row r="23" spans="1:10">
      <c r="A23" s="15"/>
      <c r="B23" s="223"/>
      <c r="C23" s="223"/>
      <c r="D23" s="17"/>
      <c r="E23" s="17"/>
      <c r="F23" s="15"/>
      <c r="G23" s="165"/>
      <c r="H23" s="165"/>
      <c r="I23" s="165"/>
      <c r="J23" s="165"/>
    </row>
    <row r="24" spans="1:10">
      <c r="A24" s="224"/>
      <c r="B24" s="224"/>
      <c r="C24" s="224"/>
      <c r="D24" s="224"/>
      <c r="E24" s="17"/>
      <c r="F24" s="17"/>
      <c r="G24" s="225"/>
      <c r="H24" s="225"/>
      <c r="I24" s="225"/>
      <c r="J24" s="225"/>
    </row>
    <row r="25" spans="1:10" ht="15.75">
      <c r="A25" s="15"/>
      <c r="B25" s="219" t="s">
        <v>1</v>
      </c>
      <c r="C25" s="219"/>
      <c r="D25" s="219"/>
      <c r="E25" s="219"/>
      <c r="F25" s="219"/>
      <c r="G25" s="219"/>
      <c r="H25" s="219"/>
      <c r="I25" s="219"/>
      <c r="J25" s="219"/>
    </row>
    <row r="26" spans="1:10">
      <c r="A26" s="15"/>
      <c r="B26" s="17"/>
      <c r="C26" s="273" t="s">
        <v>18</v>
      </c>
      <c r="D26" s="273"/>
      <c r="E26" s="273"/>
      <c r="F26" s="273"/>
      <c r="G26" s="273"/>
      <c r="H26" s="273"/>
      <c r="I26" s="273"/>
      <c r="J26" s="15"/>
    </row>
    <row r="27" spans="1:10">
      <c r="A27" s="15"/>
      <c r="B27" s="17"/>
      <c r="C27" s="68"/>
      <c r="D27" s="68"/>
      <c r="E27" s="68"/>
      <c r="F27" s="68"/>
      <c r="G27" s="68"/>
      <c r="H27" s="68"/>
      <c r="I27" s="68"/>
      <c r="J27" s="15"/>
    </row>
    <row r="28" spans="1:10" ht="20.25">
      <c r="A28" s="15"/>
      <c r="B28" s="17"/>
      <c r="C28" s="221" t="s">
        <v>3</v>
      </c>
      <c r="D28" s="221"/>
      <c r="E28" s="221"/>
      <c r="F28" s="221"/>
      <c r="G28" s="221"/>
      <c r="H28" s="221"/>
      <c r="I28" s="221"/>
      <c r="J28" s="15"/>
    </row>
    <row r="29" spans="1:10" s="48" customFormat="1" ht="43.5" customHeight="1">
      <c r="A29" s="20"/>
      <c r="B29" s="193" t="s">
        <v>52</v>
      </c>
      <c r="C29" s="193"/>
      <c r="D29" s="193"/>
      <c r="E29" s="193"/>
      <c r="F29" s="193"/>
      <c r="G29" s="193"/>
      <c r="H29" s="193"/>
      <c r="I29" s="193"/>
      <c r="J29" s="193"/>
    </row>
    <row r="30" spans="1:10">
      <c r="A30" s="15"/>
      <c r="B30" s="15"/>
      <c r="C30" s="274" t="s">
        <v>4</v>
      </c>
      <c r="D30" s="274"/>
      <c r="E30" s="274"/>
      <c r="F30" s="274"/>
      <c r="G30" s="274"/>
      <c r="H30" s="274"/>
      <c r="I30" s="274"/>
      <c r="J30" s="15"/>
    </row>
    <row r="31" spans="1:10" s="48" customFormat="1" ht="22.5" customHeight="1">
      <c r="A31" s="20"/>
      <c r="B31" s="275" t="s">
        <v>107</v>
      </c>
      <c r="C31" s="275"/>
      <c r="D31" s="275"/>
      <c r="E31" s="275"/>
      <c r="F31" s="275"/>
      <c r="G31" s="275"/>
      <c r="H31" s="275"/>
      <c r="I31" s="275"/>
      <c r="J31" s="275"/>
    </row>
    <row r="32" spans="1:10" ht="22.5" customHeight="1">
      <c r="A32" s="17"/>
      <c r="B32" s="233" t="s">
        <v>5</v>
      </c>
      <c r="C32" s="235" t="s">
        <v>6</v>
      </c>
      <c r="D32" s="236"/>
      <c r="E32" s="236"/>
      <c r="F32" s="237"/>
      <c r="G32" s="241" t="s">
        <v>7</v>
      </c>
      <c r="H32" s="242"/>
      <c r="I32" s="233" t="s">
        <v>8</v>
      </c>
      <c r="J32" s="243" t="s">
        <v>24</v>
      </c>
    </row>
    <row r="33" spans="1:10" ht="24" customHeight="1">
      <c r="A33" s="17"/>
      <c r="B33" s="234"/>
      <c r="C33" s="238"/>
      <c r="D33" s="239"/>
      <c r="E33" s="239"/>
      <c r="F33" s="240"/>
      <c r="G33" s="69" t="s">
        <v>9</v>
      </c>
      <c r="H33" s="69" t="s">
        <v>10</v>
      </c>
      <c r="I33" s="234"/>
      <c r="J33" s="243"/>
    </row>
    <row r="34" spans="1:10" ht="34.5" customHeight="1">
      <c r="A34" s="17"/>
      <c r="B34" s="49">
        <v>1</v>
      </c>
      <c r="C34" s="216" t="s">
        <v>133</v>
      </c>
      <c r="D34" s="217"/>
      <c r="E34" s="217"/>
      <c r="F34" s="218"/>
      <c r="G34" s="49" t="s">
        <v>31</v>
      </c>
      <c r="H34" s="83">
        <v>5</v>
      </c>
      <c r="I34" s="84">
        <v>2023</v>
      </c>
      <c r="J34" s="85">
        <f>H34*60*1.04*1.04</f>
        <v>324.48</v>
      </c>
    </row>
    <row r="35" spans="1:10" s="48" customFormat="1" ht="12.75">
      <c r="A35" s="20"/>
      <c r="B35" s="244" t="s">
        <v>23</v>
      </c>
      <c r="C35" s="244"/>
      <c r="D35" s="244"/>
      <c r="E35" s="244"/>
      <c r="F35" s="244"/>
      <c r="G35" s="244"/>
      <c r="H35" s="244"/>
      <c r="I35" s="244"/>
      <c r="J35" s="244"/>
    </row>
    <row r="36" spans="1:10">
      <c r="A36" s="17"/>
      <c r="B36" s="245" t="s">
        <v>14</v>
      </c>
      <c r="C36" s="245"/>
      <c r="D36" s="245"/>
      <c r="E36" s="246" t="s">
        <v>15</v>
      </c>
      <c r="F36" s="246"/>
      <c r="G36" s="246"/>
      <c r="H36" s="246"/>
      <c r="I36" s="246"/>
      <c r="J36" s="246"/>
    </row>
    <row r="37" spans="1:10">
      <c r="A37" s="17"/>
      <c r="B37" s="245"/>
      <c r="C37" s="245"/>
      <c r="D37" s="245"/>
      <c r="E37" s="245" t="s">
        <v>16</v>
      </c>
      <c r="F37" s="245"/>
      <c r="G37" s="247" t="s">
        <v>17</v>
      </c>
      <c r="H37" s="247"/>
      <c r="I37" s="247"/>
      <c r="J37" s="247"/>
    </row>
    <row r="38" spans="1:10">
      <c r="A38" s="17"/>
      <c r="B38" s="270">
        <f>E38</f>
        <v>324.48</v>
      </c>
      <c r="C38" s="270"/>
      <c r="D38" s="270"/>
      <c r="E38" s="270">
        <f>SUM(J34:J34)</f>
        <v>324.48</v>
      </c>
      <c r="F38" s="270"/>
      <c r="G38" s="272"/>
      <c r="H38" s="272"/>
      <c r="I38" s="272"/>
      <c r="J38" s="272"/>
    </row>
  </sheetData>
  <mergeCells count="52">
    <mergeCell ref="B38:D38"/>
    <mergeCell ref="E38:F38"/>
    <mergeCell ref="G38:J38"/>
    <mergeCell ref="C34:F34"/>
    <mergeCell ref="B35:J35"/>
    <mergeCell ref="B36:D37"/>
    <mergeCell ref="E36:J36"/>
    <mergeCell ref="E37:F37"/>
    <mergeCell ref="G37:J37"/>
    <mergeCell ref="B31:J31"/>
    <mergeCell ref="B32:B33"/>
    <mergeCell ref="C32:F33"/>
    <mergeCell ref="G32:H32"/>
    <mergeCell ref="I32:I33"/>
    <mergeCell ref="J32:J33"/>
    <mergeCell ref="B25:J25"/>
    <mergeCell ref="C26:I26"/>
    <mergeCell ref="C28:I28"/>
    <mergeCell ref="B29:J29"/>
    <mergeCell ref="C30:I30"/>
    <mergeCell ref="I21:J21"/>
    <mergeCell ref="F22:J22"/>
    <mergeCell ref="B23:C23"/>
    <mergeCell ref="G23:J23"/>
    <mergeCell ref="A24:D24"/>
    <mergeCell ref="G24:J24"/>
    <mergeCell ref="I1:J1"/>
    <mergeCell ref="F2:J2"/>
    <mergeCell ref="B3:C3"/>
    <mergeCell ref="G3:J3"/>
    <mergeCell ref="A4:D4"/>
    <mergeCell ref="G4:J4"/>
    <mergeCell ref="C14:F14"/>
    <mergeCell ref="B5:J5"/>
    <mergeCell ref="C6:I6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F18"/>
    <mergeCell ref="G18:J18"/>
    <mergeCell ref="B15:J15"/>
    <mergeCell ref="B16:D17"/>
    <mergeCell ref="E16:J16"/>
    <mergeCell ref="E17:F17"/>
    <mergeCell ref="G17:J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>
      <selection activeCell="L8" sqref="L8"/>
    </sheetView>
  </sheetViews>
  <sheetFormatPr defaultRowHeight="12.75"/>
  <cols>
    <col min="1" max="1" width="2.140625" style="6" customWidth="1"/>
    <col min="2" max="2" width="3.7109375" style="6" customWidth="1"/>
    <col min="3" max="3" width="19.42578125" style="6" customWidth="1"/>
    <col min="4" max="4" width="18" style="6" customWidth="1"/>
    <col min="5" max="5" width="4.42578125" style="6" customWidth="1"/>
    <col min="6" max="6" width="46.140625" style="6" customWidth="1"/>
    <col min="7" max="7" width="7.7109375" style="6" customWidth="1"/>
    <col min="8" max="8" width="8.140625" style="6" customWidth="1"/>
    <col min="9" max="9" width="15.28515625" style="6" customWidth="1"/>
    <col min="10" max="10" width="9.7109375" style="6" customWidth="1"/>
    <col min="11" max="256" width="9.140625" style="6"/>
    <col min="257" max="257" width="2.140625" style="6" customWidth="1"/>
    <col min="258" max="258" width="3.7109375" style="6" customWidth="1"/>
    <col min="259" max="259" width="19.42578125" style="6" customWidth="1"/>
    <col min="260" max="260" width="18" style="6" customWidth="1"/>
    <col min="261" max="261" width="4.42578125" style="6" customWidth="1"/>
    <col min="262" max="262" width="41.140625" style="6" customWidth="1"/>
    <col min="263" max="263" width="7.7109375" style="6" customWidth="1"/>
    <col min="264" max="264" width="8.140625" style="6" customWidth="1"/>
    <col min="265" max="265" width="15.28515625" style="6" customWidth="1"/>
    <col min="266" max="266" width="9.7109375" style="6" customWidth="1"/>
    <col min="267" max="512" width="9.140625" style="6"/>
    <col min="513" max="513" width="2.140625" style="6" customWidth="1"/>
    <col min="514" max="514" width="3.7109375" style="6" customWidth="1"/>
    <col min="515" max="515" width="19.42578125" style="6" customWidth="1"/>
    <col min="516" max="516" width="18" style="6" customWidth="1"/>
    <col min="517" max="517" width="4.42578125" style="6" customWidth="1"/>
    <col min="518" max="518" width="41.140625" style="6" customWidth="1"/>
    <col min="519" max="519" width="7.7109375" style="6" customWidth="1"/>
    <col min="520" max="520" width="8.140625" style="6" customWidth="1"/>
    <col min="521" max="521" width="15.28515625" style="6" customWidth="1"/>
    <col min="522" max="522" width="9.7109375" style="6" customWidth="1"/>
    <col min="523" max="768" width="9.140625" style="6"/>
    <col min="769" max="769" width="2.140625" style="6" customWidth="1"/>
    <col min="770" max="770" width="3.7109375" style="6" customWidth="1"/>
    <col min="771" max="771" width="19.42578125" style="6" customWidth="1"/>
    <col min="772" max="772" width="18" style="6" customWidth="1"/>
    <col min="773" max="773" width="4.42578125" style="6" customWidth="1"/>
    <col min="774" max="774" width="41.140625" style="6" customWidth="1"/>
    <col min="775" max="775" width="7.7109375" style="6" customWidth="1"/>
    <col min="776" max="776" width="8.140625" style="6" customWidth="1"/>
    <col min="777" max="777" width="15.28515625" style="6" customWidth="1"/>
    <col min="778" max="778" width="9.7109375" style="6" customWidth="1"/>
    <col min="779" max="1024" width="9.140625" style="6"/>
    <col min="1025" max="1025" width="2.140625" style="6" customWidth="1"/>
    <col min="1026" max="1026" width="3.7109375" style="6" customWidth="1"/>
    <col min="1027" max="1027" width="19.42578125" style="6" customWidth="1"/>
    <col min="1028" max="1028" width="18" style="6" customWidth="1"/>
    <col min="1029" max="1029" width="4.42578125" style="6" customWidth="1"/>
    <col min="1030" max="1030" width="41.140625" style="6" customWidth="1"/>
    <col min="1031" max="1031" width="7.7109375" style="6" customWidth="1"/>
    <col min="1032" max="1032" width="8.140625" style="6" customWidth="1"/>
    <col min="1033" max="1033" width="15.28515625" style="6" customWidth="1"/>
    <col min="1034" max="1034" width="9.7109375" style="6" customWidth="1"/>
    <col min="1035" max="1280" width="9.140625" style="6"/>
    <col min="1281" max="1281" width="2.140625" style="6" customWidth="1"/>
    <col min="1282" max="1282" width="3.7109375" style="6" customWidth="1"/>
    <col min="1283" max="1283" width="19.42578125" style="6" customWidth="1"/>
    <col min="1284" max="1284" width="18" style="6" customWidth="1"/>
    <col min="1285" max="1285" width="4.42578125" style="6" customWidth="1"/>
    <col min="1286" max="1286" width="41.140625" style="6" customWidth="1"/>
    <col min="1287" max="1287" width="7.7109375" style="6" customWidth="1"/>
    <col min="1288" max="1288" width="8.140625" style="6" customWidth="1"/>
    <col min="1289" max="1289" width="15.28515625" style="6" customWidth="1"/>
    <col min="1290" max="1290" width="9.7109375" style="6" customWidth="1"/>
    <col min="1291" max="1536" width="9.140625" style="6"/>
    <col min="1537" max="1537" width="2.140625" style="6" customWidth="1"/>
    <col min="1538" max="1538" width="3.7109375" style="6" customWidth="1"/>
    <col min="1539" max="1539" width="19.42578125" style="6" customWidth="1"/>
    <col min="1540" max="1540" width="18" style="6" customWidth="1"/>
    <col min="1541" max="1541" width="4.42578125" style="6" customWidth="1"/>
    <col min="1542" max="1542" width="41.140625" style="6" customWidth="1"/>
    <col min="1543" max="1543" width="7.7109375" style="6" customWidth="1"/>
    <col min="1544" max="1544" width="8.140625" style="6" customWidth="1"/>
    <col min="1545" max="1545" width="15.28515625" style="6" customWidth="1"/>
    <col min="1546" max="1546" width="9.7109375" style="6" customWidth="1"/>
    <col min="1547" max="1792" width="9.140625" style="6"/>
    <col min="1793" max="1793" width="2.140625" style="6" customWidth="1"/>
    <col min="1794" max="1794" width="3.7109375" style="6" customWidth="1"/>
    <col min="1795" max="1795" width="19.42578125" style="6" customWidth="1"/>
    <col min="1796" max="1796" width="18" style="6" customWidth="1"/>
    <col min="1797" max="1797" width="4.42578125" style="6" customWidth="1"/>
    <col min="1798" max="1798" width="41.140625" style="6" customWidth="1"/>
    <col min="1799" max="1799" width="7.7109375" style="6" customWidth="1"/>
    <col min="1800" max="1800" width="8.140625" style="6" customWidth="1"/>
    <col min="1801" max="1801" width="15.28515625" style="6" customWidth="1"/>
    <col min="1802" max="1802" width="9.7109375" style="6" customWidth="1"/>
    <col min="1803" max="2048" width="9.140625" style="6"/>
    <col min="2049" max="2049" width="2.140625" style="6" customWidth="1"/>
    <col min="2050" max="2050" width="3.7109375" style="6" customWidth="1"/>
    <col min="2051" max="2051" width="19.42578125" style="6" customWidth="1"/>
    <col min="2052" max="2052" width="18" style="6" customWidth="1"/>
    <col min="2053" max="2053" width="4.42578125" style="6" customWidth="1"/>
    <col min="2054" max="2054" width="41.140625" style="6" customWidth="1"/>
    <col min="2055" max="2055" width="7.7109375" style="6" customWidth="1"/>
    <col min="2056" max="2056" width="8.140625" style="6" customWidth="1"/>
    <col min="2057" max="2057" width="15.28515625" style="6" customWidth="1"/>
    <col min="2058" max="2058" width="9.7109375" style="6" customWidth="1"/>
    <col min="2059" max="2304" width="9.140625" style="6"/>
    <col min="2305" max="2305" width="2.140625" style="6" customWidth="1"/>
    <col min="2306" max="2306" width="3.7109375" style="6" customWidth="1"/>
    <col min="2307" max="2307" width="19.42578125" style="6" customWidth="1"/>
    <col min="2308" max="2308" width="18" style="6" customWidth="1"/>
    <col min="2309" max="2309" width="4.42578125" style="6" customWidth="1"/>
    <col min="2310" max="2310" width="41.140625" style="6" customWidth="1"/>
    <col min="2311" max="2311" width="7.7109375" style="6" customWidth="1"/>
    <col min="2312" max="2312" width="8.140625" style="6" customWidth="1"/>
    <col min="2313" max="2313" width="15.28515625" style="6" customWidth="1"/>
    <col min="2314" max="2314" width="9.7109375" style="6" customWidth="1"/>
    <col min="2315" max="2560" width="9.140625" style="6"/>
    <col min="2561" max="2561" width="2.140625" style="6" customWidth="1"/>
    <col min="2562" max="2562" width="3.7109375" style="6" customWidth="1"/>
    <col min="2563" max="2563" width="19.42578125" style="6" customWidth="1"/>
    <col min="2564" max="2564" width="18" style="6" customWidth="1"/>
    <col min="2565" max="2565" width="4.42578125" style="6" customWidth="1"/>
    <col min="2566" max="2566" width="41.140625" style="6" customWidth="1"/>
    <col min="2567" max="2567" width="7.7109375" style="6" customWidth="1"/>
    <col min="2568" max="2568" width="8.140625" style="6" customWidth="1"/>
    <col min="2569" max="2569" width="15.28515625" style="6" customWidth="1"/>
    <col min="2570" max="2570" width="9.7109375" style="6" customWidth="1"/>
    <col min="2571" max="2816" width="9.140625" style="6"/>
    <col min="2817" max="2817" width="2.140625" style="6" customWidth="1"/>
    <col min="2818" max="2818" width="3.7109375" style="6" customWidth="1"/>
    <col min="2819" max="2819" width="19.42578125" style="6" customWidth="1"/>
    <col min="2820" max="2820" width="18" style="6" customWidth="1"/>
    <col min="2821" max="2821" width="4.42578125" style="6" customWidth="1"/>
    <col min="2822" max="2822" width="41.140625" style="6" customWidth="1"/>
    <col min="2823" max="2823" width="7.7109375" style="6" customWidth="1"/>
    <col min="2824" max="2824" width="8.140625" style="6" customWidth="1"/>
    <col min="2825" max="2825" width="15.28515625" style="6" customWidth="1"/>
    <col min="2826" max="2826" width="9.7109375" style="6" customWidth="1"/>
    <col min="2827" max="3072" width="9.140625" style="6"/>
    <col min="3073" max="3073" width="2.140625" style="6" customWidth="1"/>
    <col min="3074" max="3074" width="3.7109375" style="6" customWidth="1"/>
    <col min="3075" max="3075" width="19.42578125" style="6" customWidth="1"/>
    <col min="3076" max="3076" width="18" style="6" customWidth="1"/>
    <col min="3077" max="3077" width="4.42578125" style="6" customWidth="1"/>
    <col min="3078" max="3078" width="41.140625" style="6" customWidth="1"/>
    <col min="3079" max="3079" width="7.7109375" style="6" customWidth="1"/>
    <col min="3080" max="3080" width="8.140625" style="6" customWidth="1"/>
    <col min="3081" max="3081" width="15.28515625" style="6" customWidth="1"/>
    <col min="3082" max="3082" width="9.7109375" style="6" customWidth="1"/>
    <col min="3083" max="3328" width="9.140625" style="6"/>
    <col min="3329" max="3329" width="2.140625" style="6" customWidth="1"/>
    <col min="3330" max="3330" width="3.7109375" style="6" customWidth="1"/>
    <col min="3331" max="3331" width="19.42578125" style="6" customWidth="1"/>
    <col min="3332" max="3332" width="18" style="6" customWidth="1"/>
    <col min="3333" max="3333" width="4.42578125" style="6" customWidth="1"/>
    <col min="3334" max="3334" width="41.140625" style="6" customWidth="1"/>
    <col min="3335" max="3335" width="7.7109375" style="6" customWidth="1"/>
    <col min="3336" max="3336" width="8.140625" style="6" customWidth="1"/>
    <col min="3337" max="3337" width="15.28515625" style="6" customWidth="1"/>
    <col min="3338" max="3338" width="9.7109375" style="6" customWidth="1"/>
    <col min="3339" max="3584" width="9.140625" style="6"/>
    <col min="3585" max="3585" width="2.140625" style="6" customWidth="1"/>
    <col min="3586" max="3586" width="3.7109375" style="6" customWidth="1"/>
    <col min="3587" max="3587" width="19.42578125" style="6" customWidth="1"/>
    <col min="3588" max="3588" width="18" style="6" customWidth="1"/>
    <col min="3589" max="3589" width="4.42578125" style="6" customWidth="1"/>
    <col min="3590" max="3590" width="41.140625" style="6" customWidth="1"/>
    <col min="3591" max="3591" width="7.7109375" style="6" customWidth="1"/>
    <col min="3592" max="3592" width="8.140625" style="6" customWidth="1"/>
    <col min="3593" max="3593" width="15.28515625" style="6" customWidth="1"/>
    <col min="3594" max="3594" width="9.7109375" style="6" customWidth="1"/>
    <col min="3595" max="3840" width="9.140625" style="6"/>
    <col min="3841" max="3841" width="2.140625" style="6" customWidth="1"/>
    <col min="3842" max="3842" width="3.7109375" style="6" customWidth="1"/>
    <col min="3843" max="3843" width="19.42578125" style="6" customWidth="1"/>
    <col min="3844" max="3844" width="18" style="6" customWidth="1"/>
    <col min="3845" max="3845" width="4.42578125" style="6" customWidth="1"/>
    <col min="3846" max="3846" width="41.140625" style="6" customWidth="1"/>
    <col min="3847" max="3847" width="7.7109375" style="6" customWidth="1"/>
    <col min="3848" max="3848" width="8.140625" style="6" customWidth="1"/>
    <col min="3849" max="3849" width="15.28515625" style="6" customWidth="1"/>
    <col min="3850" max="3850" width="9.7109375" style="6" customWidth="1"/>
    <col min="3851" max="4096" width="9.140625" style="6"/>
    <col min="4097" max="4097" width="2.140625" style="6" customWidth="1"/>
    <col min="4098" max="4098" width="3.7109375" style="6" customWidth="1"/>
    <col min="4099" max="4099" width="19.42578125" style="6" customWidth="1"/>
    <col min="4100" max="4100" width="18" style="6" customWidth="1"/>
    <col min="4101" max="4101" width="4.42578125" style="6" customWidth="1"/>
    <col min="4102" max="4102" width="41.140625" style="6" customWidth="1"/>
    <col min="4103" max="4103" width="7.7109375" style="6" customWidth="1"/>
    <col min="4104" max="4104" width="8.140625" style="6" customWidth="1"/>
    <col min="4105" max="4105" width="15.28515625" style="6" customWidth="1"/>
    <col min="4106" max="4106" width="9.7109375" style="6" customWidth="1"/>
    <col min="4107" max="4352" width="9.140625" style="6"/>
    <col min="4353" max="4353" width="2.140625" style="6" customWidth="1"/>
    <col min="4354" max="4354" width="3.7109375" style="6" customWidth="1"/>
    <col min="4355" max="4355" width="19.42578125" style="6" customWidth="1"/>
    <col min="4356" max="4356" width="18" style="6" customWidth="1"/>
    <col min="4357" max="4357" width="4.42578125" style="6" customWidth="1"/>
    <col min="4358" max="4358" width="41.140625" style="6" customWidth="1"/>
    <col min="4359" max="4359" width="7.7109375" style="6" customWidth="1"/>
    <col min="4360" max="4360" width="8.140625" style="6" customWidth="1"/>
    <col min="4361" max="4361" width="15.28515625" style="6" customWidth="1"/>
    <col min="4362" max="4362" width="9.7109375" style="6" customWidth="1"/>
    <col min="4363" max="4608" width="9.140625" style="6"/>
    <col min="4609" max="4609" width="2.140625" style="6" customWidth="1"/>
    <col min="4610" max="4610" width="3.7109375" style="6" customWidth="1"/>
    <col min="4611" max="4611" width="19.42578125" style="6" customWidth="1"/>
    <col min="4612" max="4612" width="18" style="6" customWidth="1"/>
    <col min="4613" max="4613" width="4.42578125" style="6" customWidth="1"/>
    <col min="4614" max="4614" width="41.140625" style="6" customWidth="1"/>
    <col min="4615" max="4615" width="7.7109375" style="6" customWidth="1"/>
    <col min="4616" max="4616" width="8.140625" style="6" customWidth="1"/>
    <col min="4617" max="4617" width="15.28515625" style="6" customWidth="1"/>
    <col min="4618" max="4618" width="9.7109375" style="6" customWidth="1"/>
    <col min="4619" max="4864" width="9.140625" style="6"/>
    <col min="4865" max="4865" width="2.140625" style="6" customWidth="1"/>
    <col min="4866" max="4866" width="3.7109375" style="6" customWidth="1"/>
    <col min="4867" max="4867" width="19.42578125" style="6" customWidth="1"/>
    <col min="4868" max="4868" width="18" style="6" customWidth="1"/>
    <col min="4869" max="4869" width="4.42578125" style="6" customWidth="1"/>
    <col min="4870" max="4870" width="41.140625" style="6" customWidth="1"/>
    <col min="4871" max="4871" width="7.7109375" style="6" customWidth="1"/>
    <col min="4872" max="4872" width="8.140625" style="6" customWidth="1"/>
    <col min="4873" max="4873" width="15.28515625" style="6" customWidth="1"/>
    <col min="4874" max="4874" width="9.7109375" style="6" customWidth="1"/>
    <col min="4875" max="5120" width="9.140625" style="6"/>
    <col min="5121" max="5121" width="2.140625" style="6" customWidth="1"/>
    <col min="5122" max="5122" width="3.7109375" style="6" customWidth="1"/>
    <col min="5123" max="5123" width="19.42578125" style="6" customWidth="1"/>
    <col min="5124" max="5124" width="18" style="6" customWidth="1"/>
    <col min="5125" max="5125" width="4.42578125" style="6" customWidth="1"/>
    <col min="5126" max="5126" width="41.140625" style="6" customWidth="1"/>
    <col min="5127" max="5127" width="7.7109375" style="6" customWidth="1"/>
    <col min="5128" max="5128" width="8.140625" style="6" customWidth="1"/>
    <col min="5129" max="5129" width="15.28515625" style="6" customWidth="1"/>
    <col min="5130" max="5130" width="9.7109375" style="6" customWidth="1"/>
    <col min="5131" max="5376" width="9.140625" style="6"/>
    <col min="5377" max="5377" width="2.140625" style="6" customWidth="1"/>
    <col min="5378" max="5378" width="3.7109375" style="6" customWidth="1"/>
    <col min="5379" max="5379" width="19.42578125" style="6" customWidth="1"/>
    <col min="5380" max="5380" width="18" style="6" customWidth="1"/>
    <col min="5381" max="5381" width="4.42578125" style="6" customWidth="1"/>
    <col min="5382" max="5382" width="41.140625" style="6" customWidth="1"/>
    <col min="5383" max="5383" width="7.7109375" style="6" customWidth="1"/>
    <col min="5384" max="5384" width="8.140625" style="6" customWidth="1"/>
    <col min="5385" max="5385" width="15.28515625" style="6" customWidth="1"/>
    <col min="5386" max="5386" width="9.7109375" style="6" customWidth="1"/>
    <col min="5387" max="5632" width="9.140625" style="6"/>
    <col min="5633" max="5633" width="2.140625" style="6" customWidth="1"/>
    <col min="5634" max="5634" width="3.7109375" style="6" customWidth="1"/>
    <col min="5635" max="5635" width="19.42578125" style="6" customWidth="1"/>
    <col min="5636" max="5636" width="18" style="6" customWidth="1"/>
    <col min="5637" max="5637" width="4.42578125" style="6" customWidth="1"/>
    <col min="5638" max="5638" width="41.140625" style="6" customWidth="1"/>
    <col min="5639" max="5639" width="7.7109375" style="6" customWidth="1"/>
    <col min="5640" max="5640" width="8.140625" style="6" customWidth="1"/>
    <col min="5641" max="5641" width="15.28515625" style="6" customWidth="1"/>
    <col min="5642" max="5642" width="9.7109375" style="6" customWidth="1"/>
    <col min="5643" max="5888" width="9.140625" style="6"/>
    <col min="5889" max="5889" width="2.140625" style="6" customWidth="1"/>
    <col min="5890" max="5890" width="3.7109375" style="6" customWidth="1"/>
    <col min="5891" max="5891" width="19.42578125" style="6" customWidth="1"/>
    <col min="5892" max="5892" width="18" style="6" customWidth="1"/>
    <col min="5893" max="5893" width="4.42578125" style="6" customWidth="1"/>
    <col min="5894" max="5894" width="41.140625" style="6" customWidth="1"/>
    <col min="5895" max="5895" width="7.7109375" style="6" customWidth="1"/>
    <col min="5896" max="5896" width="8.140625" style="6" customWidth="1"/>
    <col min="5897" max="5897" width="15.28515625" style="6" customWidth="1"/>
    <col min="5898" max="5898" width="9.7109375" style="6" customWidth="1"/>
    <col min="5899" max="6144" width="9.140625" style="6"/>
    <col min="6145" max="6145" width="2.140625" style="6" customWidth="1"/>
    <col min="6146" max="6146" width="3.7109375" style="6" customWidth="1"/>
    <col min="6147" max="6147" width="19.42578125" style="6" customWidth="1"/>
    <col min="6148" max="6148" width="18" style="6" customWidth="1"/>
    <col min="6149" max="6149" width="4.42578125" style="6" customWidth="1"/>
    <col min="6150" max="6150" width="41.140625" style="6" customWidth="1"/>
    <col min="6151" max="6151" width="7.7109375" style="6" customWidth="1"/>
    <col min="6152" max="6152" width="8.140625" style="6" customWidth="1"/>
    <col min="6153" max="6153" width="15.28515625" style="6" customWidth="1"/>
    <col min="6154" max="6154" width="9.7109375" style="6" customWidth="1"/>
    <col min="6155" max="6400" width="9.140625" style="6"/>
    <col min="6401" max="6401" width="2.140625" style="6" customWidth="1"/>
    <col min="6402" max="6402" width="3.7109375" style="6" customWidth="1"/>
    <col min="6403" max="6403" width="19.42578125" style="6" customWidth="1"/>
    <col min="6404" max="6404" width="18" style="6" customWidth="1"/>
    <col min="6405" max="6405" width="4.42578125" style="6" customWidth="1"/>
    <col min="6406" max="6406" width="41.140625" style="6" customWidth="1"/>
    <col min="6407" max="6407" width="7.7109375" style="6" customWidth="1"/>
    <col min="6408" max="6408" width="8.140625" style="6" customWidth="1"/>
    <col min="6409" max="6409" width="15.28515625" style="6" customWidth="1"/>
    <col min="6410" max="6410" width="9.7109375" style="6" customWidth="1"/>
    <col min="6411" max="6656" width="9.140625" style="6"/>
    <col min="6657" max="6657" width="2.140625" style="6" customWidth="1"/>
    <col min="6658" max="6658" width="3.7109375" style="6" customWidth="1"/>
    <col min="6659" max="6659" width="19.42578125" style="6" customWidth="1"/>
    <col min="6660" max="6660" width="18" style="6" customWidth="1"/>
    <col min="6661" max="6661" width="4.42578125" style="6" customWidth="1"/>
    <col min="6662" max="6662" width="41.140625" style="6" customWidth="1"/>
    <col min="6663" max="6663" width="7.7109375" style="6" customWidth="1"/>
    <col min="6664" max="6664" width="8.140625" style="6" customWidth="1"/>
    <col min="6665" max="6665" width="15.28515625" style="6" customWidth="1"/>
    <col min="6666" max="6666" width="9.7109375" style="6" customWidth="1"/>
    <col min="6667" max="6912" width="9.140625" style="6"/>
    <col min="6913" max="6913" width="2.140625" style="6" customWidth="1"/>
    <col min="6914" max="6914" width="3.7109375" style="6" customWidth="1"/>
    <col min="6915" max="6915" width="19.42578125" style="6" customWidth="1"/>
    <col min="6916" max="6916" width="18" style="6" customWidth="1"/>
    <col min="6917" max="6917" width="4.42578125" style="6" customWidth="1"/>
    <col min="6918" max="6918" width="41.140625" style="6" customWidth="1"/>
    <col min="6919" max="6919" width="7.7109375" style="6" customWidth="1"/>
    <col min="6920" max="6920" width="8.140625" style="6" customWidth="1"/>
    <col min="6921" max="6921" width="15.28515625" style="6" customWidth="1"/>
    <col min="6922" max="6922" width="9.7109375" style="6" customWidth="1"/>
    <col min="6923" max="7168" width="9.140625" style="6"/>
    <col min="7169" max="7169" width="2.140625" style="6" customWidth="1"/>
    <col min="7170" max="7170" width="3.7109375" style="6" customWidth="1"/>
    <col min="7171" max="7171" width="19.42578125" style="6" customWidth="1"/>
    <col min="7172" max="7172" width="18" style="6" customWidth="1"/>
    <col min="7173" max="7173" width="4.42578125" style="6" customWidth="1"/>
    <col min="7174" max="7174" width="41.140625" style="6" customWidth="1"/>
    <col min="7175" max="7175" width="7.7109375" style="6" customWidth="1"/>
    <col min="7176" max="7176" width="8.140625" style="6" customWidth="1"/>
    <col min="7177" max="7177" width="15.28515625" style="6" customWidth="1"/>
    <col min="7178" max="7178" width="9.7109375" style="6" customWidth="1"/>
    <col min="7179" max="7424" width="9.140625" style="6"/>
    <col min="7425" max="7425" width="2.140625" style="6" customWidth="1"/>
    <col min="7426" max="7426" width="3.7109375" style="6" customWidth="1"/>
    <col min="7427" max="7427" width="19.42578125" style="6" customWidth="1"/>
    <col min="7428" max="7428" width="18" style="6" customWidth="1"/>
    <col min="7429" max="7429" width="4.42578125" style="6" customWidth="1"/>
    <col min="7430" max="7430" width="41.140625" style="6" customWidth="1"/>
    <col min="7431" max="7431" width="7.7109375" style="6" customWidth="1"/>
    <col min="7432" max="7432" width="8.140625" style="6" customWidth="1"/>
    <col min="7433" max="7433" width="15.28515625" style="6" customWidth="1"/>
    <col min="7434" max="7434" width="9.7109375" style="6" customWidth="1"/>
    <col min="7435" max="7680" width="9.140625" style="6"/>
    <col min="7681" max="7681" width="2.140625" style="6" customWidth="1"/>
    <col min="7682" max="7682" width="3.7109375" style="6" customWidth="1"/>
    <col min="7683" max="7683" width="19.42578125" style="6" customWidth="1"/>
    <col min="7684" max="7684" width="18" style="6" customWidth="1"/>
    <col min="7685" max="7685" width="4.42578125" style="6" customWidth="1"/>
    <col min="7686" max="7686" width="41.140625" style="6" customWidth="1"/>
    <col min="7687" max="7687" width="7.7109375" style="6" customWidth="1"/>
    <col min="7688" max="7688" width="8.140625" style="6" customWidth="1"/>
    <col min="7689" max="7689" width="15.28515625" style="6" customWidth="1"/>
    <col min="7690" max="7690" width="9.7109375" style="6" customWidth="1"/>
    <col min="7691" max="7936" width="9.140625" style="6"/>
    <col min="7937" max="7937" width="2.140625" style="6" customWidth="1"/>
    <col min="7938" max="7938" width="3.7109375" style="6" customWidth="1"/>
    <col min="7939" max="7939" width="19.42578125" style="6" customWidth="1"/>
    <col min="7940" max="7940" width="18" style="6" customWidth="1"/>
    <col min="7941" max="7941" width="4.42578125" style="6" customWidth="1"/>
    <col min="7942" max="7942" width="41.140625" style="6" customWidth="1"/>
    <col min="7943" max="7943" width="7.7109375" style="6" customWidth="1"/>
    <col min="7944" max="7944" width="8.140625" style="6" customWidth="1"/>
    <col min="7945" max="7945" width="15.28515625" style="6" customWidth="1"/>
    <col min="7946" max="7946" width="9.7109375" style="6" customWidth="1"/>
    <col min="7947" max="8192" width="9.140625" style="6"/>
    <col min="8193" max="8193" width="2.140625" style="6" customWidth="1"/>
    <col min="8194" max="8194" width="3.7109375" style="6" customWidth="1"/>
    <col min="8195" max="8195" width="19.42578125" style="6" customWidth="1"/>
    <col min="8196" max="8196" width="18" style="6" customWidth="1"/>
    <col min="8197" max="8197" width="4.42578125" style="6" customWidth="1"/>
    <col min="8198" max="8198" width="41.140625" style="6" customWidth="1"/>
    <col min="8199" max="8199" width="7.7109375" style="6" customWidth="1"/>
    <col min="8200" max="8200" width="8.140625" style="6" customWidth="1"/>
    <col min="8201" max="8201" width="15.28515625" style="6" customWidth="1"/>
    <col min="8202" max="8202" width="9.7109375" style="6" customWidth="1"/>
    <col min="8203" max="8448" width="9.140625" style="6"/>
    <col min="8449" max="8449" width="2.140625" style="6" customWidth="1"/>
    <col min="8450" max="8450" width="3.7109375" style="6" customWidth="1"/>
    <col min="8451" max="8451" width="19.42578125" style="6" customWidth="1"/>
    <col min="8452" max="8452" width="18" style="6" customWidth="1"/>
    <col min="8453" max="8453" width="4.42578125" style="6" customWidth="1"/>
    <col min="8454" max="8454" width="41.140625" style="6" customWidth="1"/>
    <col min="8455" max="8455" width="7.7109375" style="6" customWidth="1"/>
    <col min="8456" max="8456" width="8.140625" style="6" customWidth="1"/>
    <col min="8457" max="8457" width="15.28515625" style="6" customWidth="1"/>
    <col min="8458" max="8458" width="9.7109375" style="6" customWidth="1"/>
    <col min="8459" max="8704" width="9.140625" style="6"/>
    <col min="8705" max="8705" width="2.140625" style="6" customWidth="1"/>
    <col min="8706" max="8706" width="3.7109375" style="6" customWidth="1"/>
    <col min="8707" max="8707" width="19.42578125" style="6" customWidth="1"/>
    <col min="8708" max="8708" width="18" style="6" customWidth="1"/>
    <col min="8709" max="8709" width="4.42578125" style="6" customWidth="1"/>
    <col min="8710" max="8710" width="41.140625" style="6" customWidth="1"/>
    <col min="8711" max="8711" width="7.7109375" style="6" customWidth="1"/>
    <col min="8712" max="8712" width="8.140625" style="6" customWidth="1"/>
    <col min="8713" max="8713" width="15.28515625" style="6" customWidth="1"/>
    <col min="8714" max="8714" width="9.7109375" style="6" customWidth="1"/>
    <col min="8715" max="8960" width="9.140625" style="6"/>
    <col min="8961" max="8961" width="2.140625" style="6" customWidth="1"/>
    <col min="8962" max="8962" width="3.7109375" style="6" customWidth="1"/>
    <col min="8963" max="8963" width="19.42578125" style="6" customWidth="1"/>
    <col min="8964" max="8964" width="18" style="6" customWidth="1"/>
    <col min="8965" max="8965" width="4.42578125" style="6" customWidth="1"/>
    <col min="8966" max="8966" width="41.140625" style="6" customWidth="1"/>
    <col min="8967" max="8967" width="7.7109375" style="6" customWidth="1"/>
    <col min="8968" max="8968" width="8.140625" style="6" customWidth="1"/>
    <col min="8969" max="8969" width="15.28515625" style="6" customWidth="1"/>
    <col min="8970" max="8970" width="9.7109375" style="6" customWidth="1"/>
    <col min="8971" max="9216" width="9.140625" style="6"/>
    <col min="9217" max="9217" width="2.140625" style="6" customWidth="1"/>
    <col min="9218" max="9218" width="3.7109375" style="6" customWidth="1"/>
    <col min="9219" max="9219" width="19.42578125" style="6" customWidth="1"/>
    <col min="9220" max="9220" width="18" style="6" customWidth="1"/>
    <col min="9221" max="9221" width="4.42578125" style="6" customWidth="1"/>
    <col min="9222" max="9222" width="41.140625" style="6" customWidth="1"/>
    <col min="9223" max="9223" width="7.7109375" style="6" customWidth="1"/>
    <col min="9224" max="9224" width="8.140625" style="6" customWidth="1"/>
    <col min="9225" max="9225" width="15.28515625" style="6" customWidth="1"/>
    <col min="9226" max="9226" width="9.7109375" style="6" customWidth="1"/>
    <col min="9227" max="9472" width="9.140625" style="6"/>
    <col min="9473" max="9473" width="2.140625" style="6" customWidth="1"/>
    <col min="9474" max="9474" width="3.7109375" style="6" customWidth="1"/>
    <col min="9475" max="9475" width="19.42578125" style="6" customWidth="1"/>
    <col min="9476" max="9476" width="18" style="6" customWidth="1"/>
    <col min="9477" max="9477" width="4.42578125" style="6" customWidth="1"/>
    <col min="9478" max="9478" width="41.140625" style="6" customWidth="1"/>
    <col min="9479" max="9479" width="7.7109375" style="6" customWidth="1"/>
    <col min="9480" max="9480" width="8.140625" style="6" customWidth="1"/>
    <col min="9481" max="9481" width="15.28515625" style="6" customWidth="1"/>
    <col min="9482" max="9482" width="9.7109375" style="6" customWidth="1"/>
    <col min="9483" max="9728" width="9.140625" style="6"/>
    <col min="9729" max="9729" width="2.140625" style="6" customWidth="1"/>
    <col min="9730" max="9730" width="3.7109375" style="6" customWidth="1"/>
    <col min="9731" max="9731" width="19.42578125" style="6" customWidth="1"/>
    <col min="9732" max="9732" width="18" style="6" customWidth="1"/>
    <col min="9733" max="9733" width="4.42578125" style="6" customWidth="1"/>
    <col min="9734" max="9734" width="41.140625" style="6" customWidth="1"/>
    <col min="9735" max="9735" width="7.7109375" style="6" customWidth="1"/>
    <col min="9736" max="9736" width="8.140625" style="6" customWidth="1"/>
    <col min="9737" max="9737" width="15.28515625" style="6" customWidth="1"/>
    <col min="9738" max="9738" width="9.7109375" style="6" customWidth="1"/>
    <col min="9739" max="9984" width="9.140625" style="6"/>
    <col min="9985" max="9985" width="2.140625" style="6" customWidth="1"/>
    <col min="9986" max="9986" width="3.7109375" style="6" customWidth="1"/>
    <col min="9987" max="9987" width="19.42578125" style="6" customWidth="1"/>
    <col min="9988" max="9988" width="18" style="6" customWidth="1"/>
    <col min="9989" max="9989" width="4.42578125" style="6" customWidth="1"/>
    <col min="9990" max="9990" width="41.140625" style="6" customWidth="1"/>
    <col min="9991" max="9991" width="7.7109375" style="6" customWidth="1"/>
    <col min="9992" max="9992" width="8.140625" style="6" customWidth="1"/>
    <col min="9993" max="9993" width="15.28515625" style="6" customWidth="1"/>
    <col min="9994" max="9994" width="9.7109375" style="6" customWidth="1"/>
    <col min="9995" max="10240" width="9.140625" style="6"/>
    <col min="10241" max="10241" width="2.140625" style="6" customWidth="1"/>
    <col min="10242" max="10242" width="3.7109375" style="6" customWidth="1"/>
    <col min="10243" max="10243" width="19.42578125" style="6" customWidth="1"/>
    <col min="10244" max="10244" width="18" style="6" customWidth="1"/>
    <col min="10245" max="10245" width="4.42578125" style="6" customWidth="1"/>
    <col min="10246" max="10246" width="41.140625" style="6" customWidth="1"/>
    <col min="10247" max="10247" width="7.7109375" style="6" customWidth="1"/>
    <col min="10248" max="10248" width="8.140625" style="6" customWidth="1"/>
    <col min="10249" max="10249" width="15.28515625" style="6" customWidth="1"/>
    <col min="10250" max="10250" width="9.7109375" style="6" customWidth="1"/>
    <col min="10251" max="10496" width="9.140625" style="6"/>
    <col min="10497" max="10497" width="2.140625" style="6" customWidth="1"/>
    <col min="10498" max="10498" width="3.7109375" style="6" customWidth="1"/>
    <col min="10499" max="10499" width="19.42578125" style="6" customWidth="1"/>
    <col min="10500" max="10500" width="18" style="6" customWidth="1"/>
    <col min="10501" max="10501" width="4.42578125" style="6" customWidth="1"/>
    <col min="10502" max="10502" width="41.140625" style="6" customWidth="1"/>
    <col min="10503" max="10503" width="7.7109375" style="6" customWidth="1"/>
    <col min="10504" max="10504" width="8.140625" style="6" customWidth="1"/>
    <col min="10505" max="10505" width="15.28515625" style="6" customWidth="1"/>
    <col min="10506" max="10506" width="9.7109375" style="6" customWidth="1"/>
    <col min="10507" max="10752" width="9.140625" style="6"/>
    <col min="10753" max="10753" width="2.140625" style="6" customWidth="1"/>
    <col min="10754" max="10754" width="3.7109375" style="6" customWidth="1"/>
    <col min="10755" max="10755" width="19.42578125" style="6" customWidth="1"/>
    <col min="10756" max="10756" width="18" style="6" customWidth="1"/>
    <col min="10757" max="10757" width="4.42578125" style="6" customWidth="1"/>
    <col min="10758" max="10758" width="41.140625" style="6" customWidth="1"/>
    <col min="10759" max="10759" width="7.7109375" style="6" customWidth="1"/>
    <col min="10760" max="10760" width="8.140625" style="6" customWidth="1"/>
    <col min="10761" max="10761" width="15.28515625" style="6" customWidth="1"/>
    <col min="10762" max="10762" width="9.7109375" style="6" customWidth="1"/>
    <col min="10763" max="11008" width="9.140625" style="6"/>
    <col min="11009" max="11009" width="2.140625" style="6" customWidth="1"/>
    <col min="11010" max="11010" width="3.7109375" style="6" customWidth="1"/>
    <col min="11011" max="11011" width="19.42578125" style="6" customWidth="1"/>
    <col min="11012" max="11012" width="18" style="6" customWidth="1"/>
    <col min="11013" max="11013" width="4.42578125" style="6" customWidth="1"/>
    <col min="11014" max="11014" width="41.140625" style="6" customWidth="1"/>
    <col min="11015" max="11015" width="7.7109375" style="6" customWidth="1"/>
    <col min="11016" max="11016" width="8.140625" style="6" customWidth="1"/>
    <col min="11017" max="11017" width="15.28515625" style="6" customWidth="1"/>
    <col min="11018" max="11018" width="9.7109375" style="6" customWidth="1"/>
    <col min="11019" max="11264" width="9.140625" style="6"/>
    <col min="11265" max="11265" width="2.140625" style="6" customWidth="1"/>
    <col min="11266" max="11266" width="3.7109375" style="6" customWidth="1"/>
    <col min="11267" max="11267" width="19.42578125" style="6" customWidth="1"/>
    <col min="11268" max="11268" width="18" style="6" customWidth="1"/>
    <col min="11269" max="11269" width="4.42578125" style="6" customWidth="1"/>
    <col min="11270" max="11270" width="41.140625" style="6" customWidth="1"/>
    <col min="11271" max="11271" width="7.7109375" style="6" customWidth="1"/>
    <col min="11272" max="11272" width="8.140625" style="6" customWidth="1"/>
    <col min="11273" max="11273" width="15.28515625" style="6" customWidth="1"/>
    <col min="11274" max="11274" width="9.7109375" style="6" customWidth="1"/>
    <col min="11275" max="11520" width="9.140625" style="6"/>
    <col min="11521" max="11521" width="2.140625" style="6" customWidth="1"/>
    <col min="11522" max="11522" width="3.7109375" style="6" customWidth="1"/>
    <col min="11523" max="11523" width="19.42578125" style="6" customWidth="1"/>
    <col min="11524" max="11524" width="18" style="6" customWidth="1"/>
    <col min="11525" max="11525" width="4.42578125" style="6" customWidth="1"/>
    <col min="11526" max="11526" width="41.140625" style="6" customWidth="1"/>
    <col min="11527" max="11527" width="7.7109375" style="6" customWidth="1"/>
    <col min="11528" max="11528" width="8.140625" style="6" customWidth="1"/>
    <col min="11529" max="11529" width="15.28515625" style="6" customWidth="1"/>
    <col min="11530" max="11530" width="9.7109375" style="6" customWidth="1"/>
    <col min="11531" max="11776" width="9.140625" style="6"/>
    <col min="11777" max="11777" width="2.140625" style="6" customWidth="1"/>
    <col min="11778" max="11778" width="3.7109375" style="6" customWidth="1"/>
    <col min="11779" max="11779" width="19.42578125" style="6" customWidth="1"/>
    <col min="11780" max="11780" width="18" style="6" customWidth="1"/>
    <col min="11781" max="11781" width="4.42578125" style="6" customWidth="1"/>
    <col min="11782" max="11782" width="41.140625" style="6" customWidth="1"/>
    <col min="11783" max="11783" width="7.7109375" style="6" customWidth="1"/>
    <col min="11784" max="11784" width="8.140625" style="6" customWidth="1"/>
    <col min="11785" max="11785" width="15.28515625" style="6" customWidth="1"/>
    <col min="11786" max="11786" width="9.7109375" style="6" customWidth="1"/>
    <col min="11787" max="12032" width="9.140625" style="6"/>
    <col min="12033" max="12033" width="2.140625" style="6" customWidth="1"/>
    <col min="12034" max="12034" width="3.7109375" style="6" customWidth="1"/>
    <col min="12035" max="12035" width="19.42578125" style="6" customWidth="1"/>
    <col min="12036" max="12036" width="18" style="6" customWidth="1"/>
    <col min="12037" max="12037" width="4.42578125" style="6" customWidth="1"/>
    <col min="12038" max="12038" width="41.140625" style="6" customWidth="1"/>
    <col min="12039" max="12039" width="7.7109375" style="6" customWidth="1"/>
    <col min="12040" max="12040" width="8.140625" style="6" customWidth="1"/>
    <col min="12041" max="12041" width="15.28515625" style="6" customWidth="1"/>
    <col min="12042" max="12042" width="9.7109375" style="6" customWidth="1"/>
    <col min="12043" max="12288" width="9.140625" style="6"/>
    <col min="12289" max="12289" width="2.140625" style="6" customWidth="1"/>
    <col min="12290" max="12290" width="3.7109375" style="6" customWidth="1"/>
    <col min="12291" max="12291" width="19.42578125" style="6" customWidth="1"/>
    <col min="12292" max="12292" width="18" style="6" customWidth="1"/>
    <col min="12293" max="12293" width="4.42578125" style="6" customWidth="1"/>
    <col min="12294" max="12294" width="41.140625" style="6" customWidth="1"/>
    <col min="12295" max="12295" width="7.7109375" style="6" customWidth="1"/>
    <col min="12296" max="12296" width="8.140625" style="6" customWidth="1"/>
    <col min="12297" max="12297" width="15.28515625" style="6" customWidth="1"/>
    <col min="12298" max="12298" width="9.7109375" style="6" customWidth="1"/>
    <col min="12299" max="12544" width="9.140625" style="6"/>
    <col min="12545" max="12545" width="2.140625" style="6" customWidth="1"/>
    <col min="12546" max="12546" width="3.7109375" style="6" customWidth="1"/>
    <col min="12547" max="12547" width="19.42578125" style="6" customWidth="1"/>
    <col min="12548" max="12548" width="18" style="6" customWidth="1"/>
    <col min="12549" max="12549" width="4.42578125" style="6" customWidth="1"/>
    <col min="12550" max="12550" width="41.140625" style="6" customWidth="1"/>
    <col min="12551" max="12551" width="7.7109375" style="6" customWidth="1"/>
    <col min="12552" max="12552" width="8.140625" style="6" customWidth="1"/>
    <col min="12553" max="12553" width="15.28515625" style="6" customWidth="1"/>
    <col min="12554" max="12554" width="9.7109375" style="6" customWidth="1"/>
    <col min="12555" max="12800" width="9.140625" style="6"/>
    <col min="12801" max="12801" width="2.140625" style="6" customWidth="1"/>
    <col min="12802" max="12802" width="3.7109375" style="6" customWidth="1"/>
    <col min="12803" max="12803" width="19.42578125" style="6" customWidth="1"/>
    <col min="12804" max="12804" width="18" style="6" customWidth="1"/>
    <col min="12805" max="12805" width="4.42578125" style="6" customWidth="1"/>
    <col min="12806" max="12806" width="41.140625" style="6" customWidth="1"/>
    <col min="12807" max="12807" width="7.7109375" style="6" customWidth="1"/>
    <col min="12808" max="12808" width="8.140625" style="6" customWidth="1"/>
    <col min="12809" max="12809" width="15.28515625" style="6" customWidth="1"/>
    <col min="12810" max="12810" width="9.7109375" style="6" customWidth="1"/>
    <col min="12811" max="13056" width="9.140625" style="6"/>
    <col min="13057" max="13057" width="2.140625" style="6" customWidth="1"/>
    <col min="13058" max="13058" width="3.7109375" style="6" customWidth="1"/>
    <col min="13059" max="13059" width="19.42578125" style="6" customWidth="1"/>
    <col min="13060" max="13060" width="18" style="6" customWidth="1"/>
    <col min="13061" max="13061" width="4.42578125" style="6" customWidth="1"/>
    <col min="13062" max="13062" width="41.140625" style="6" customWidth="1"/>
    <col min="13063" max="13063" width="7.7109375" style="6" customWidth="1"/>
    <col min="13064" max="13064" width="8.140625" style="6" customWidth="1"/>
    <col min="13065" max="13065" width="15.28515625" style="6" customWidth="1"/>
    <col min="13066" max="13066" width="9.7109375" style="6" customWidth="1"/>
    <col min="13067" max="13312" width="9.140625" style="6"/>
    <col min="13313" max="13313" width="2.140625" style="6" customWidth="1"/>
    <col min="13314" max="13314" width="3.7109375" style="6" customWidth="1"/>
    <col min="13315" max="13315" width="19.42578125" style="6" customWidth="1"/>
    <col min="13316" max="13316" width="18" style="6" customWidth="1"/>
    <col min="13317" max="13317" width="4.42578125" style="6" customWidth="1"/>
    <col min="13318" max="13318" width="41.140625" style="6" customWidth="1"/>
    <col min="13319" max="13319" width="7.7109375" style="6" customWidth="1"/>
    <col min="13320" max="13320" width="8.140625" style="6" customWidth="1"/>
    <col min="13321" max="13321" width="15.28515625" style="6" customWidth="1"/>
    <col min="13322" max="13322" width="9.7109375" style="6" customWidth="1"/>
    <col min="13323" max="13568" width="9.140625" style="6"/>
    <col min="13569" max="13569" width="2.140625" style="6" customWidth="1"/>
    <col min="13570" max="13570" width="3.7109375" style="6" customWidth="1"/>
    <col min="13571" max="13571" width="19.42578125" style="6" customWidth="1"/>
    <col min="13572" max="13572" width="18" style="6" customWidth="1"/>
    <col min="13573" max="13573" width="4.42578125" style="6" customWidth="1"/>
    <col min="13574" max="13574" width="41.140625" style="6" customWidth="1"/>
    <col min="13575" max="13575" width="7.7109375" style="6" customWidth="1"/>
    <col min="13576" max="13576" width="8.140625" style="6" customWidth="1"/>
    <col min="13577" max="13577" width="15.28515625" style="6" customWidth="1"/>
    <col min="13578" max="13578" width="9.7109375" style="6" customWidth="1"/>
    <col min="13579" max="13824" width="9.140625" style="6"/>
    <col min="13825" max="13825" width="2.140625" style="6" customWidth="1"/>
    <col min="13826" max="13826" width="3.7109375" style="6" customWidth="1"/>
    <col min="13827" max="13827" width="19.42578125" style="6" customWidth="1"/>
    <col min="13828" max="13828" width="18" style="6" customWidth="1"/>
    <col min="13829" max="13829" width="4.42578125" style="6" customWidth="1"/>
    <col min="13830" max="13830" width="41.140625" style="6" customWidth="1"/>
    <col min="13831" max="13831" width="7.7109375" style="6" customWidth="1"/>
    <col min="13832" max="13832" width="8.140625" style="6" customWidth="1"/>
    <col min="13833" max="13833" width="15.28515625" style="6" customWidth="1"/>
    <col min="13834" max="13834" width="9.7109375" style="6" customWidth="1"/>
    <col min="13835" max="14080" width="9.140625" style="6"/>
    <col min="14081" max="14081" width="2.140625" style="6" customWidth="1"/>
    <col min="14082" max="14082" width="3.7109375" style="6" customWidth="1"/>
    <col min="14083" max="14083" width="19.42578125" style="6" customWidth="1"/>
    <col min="14084" max="14084" width="18" style="6" customWidth="1"/>
    <col min="14085" max="14085" width="4.42578125" style="6" customWidth="1"/>
    <col min="14086" max="14086" width="41.140625" style="6" customWidth="1"/>
    <col min="14087" max="14087" width="7.7109375" style="6" customWidth="1"/>
    <col min="14088" max="14088" width="8.140625" style="6" customWidth="1"/>
    <col min="14089" max="14089" width="15.28515625" style="6" customWidth="1"/>
    <col min="14090" max="14090" width="9.7109375" style="6" customWidth="1"/>
    <col min="14091" max="14336" width="9.140625" style="6"/>
    <col min="14337" max="14337" width="2.140625" style="6" customWidth="1"/>
    <col min="14338" max="14338" width="3.7109375" style="6" customWidth="1"/>
    <col min="14339" max="14339" width="19.42578125" style="6" customWidth="1"/>
    <col min="14340" max="14340" width="18" style="6" customWidth="1"/>
    <col min="14341" max="14341" width="4.42578125" style="6" customWidth="1"/>
    <col min="14342" max="14342" width="41.140625" style="6" customWidth="1"/>
    <col min="14343" max="14343" width="7.7109375" style="6" customWidth="1"/>
    <col min="14344" max="14344" width="8.140625" style="6" customWidth="1"/>
    <col min="14345" max="14345" width="15.28515625" style="6" customWidth="1"/>
    <col min="14346" max="14346" width="9.7109375" style="6" customWidth="1"/>
    <col min="14347" max="14592" width="9.140625" style="6"/>
    <col min="14593" max="14593" width="2.140625" style="6" customWidth="1"/>
    <col min="14594" max="14594" width="3.7109375" style="6" customWidth="1"/>
    <col min="14595" max="14595" width="19.42578125" style="6" customWidth="1"/>
    <col min="14596" max="14596" width="18" style="6" customWidth="1"/>
    <col min="14597" max="14597" width="4.42578125" style="6" customWidth="1"/>
    <col min="14598" max="14598" width="41.140625" style="6" customWidth="1"/>
    <col min="14599" max="14599" width="7.7109375" style="6" customWidth="1"/>
    <col min="14600" max="14600" width="8.140625" style="6" customWidth="1"/>
    <col min="14601" max="14601" width="15.28515625" style="6" customWidth="1"/>
    <col min="14602" max="14602" width="9.7109375" style="6" customWidth="1"/>
    <col min="14603" max="14848" width="9.140625" style="6"/>
    <col min="14849" max="14849" width="2.140625" style="6" customWidth="1"/>
    <col min="14850" max="14850" width="3.7109375" style="6" customWidth="1"/>
    <col min="14851" max="14851" width="19.42578125" style="6" customWidth="1"/>
    <col min="14852" max="14852" width="18" style="6" customWidth="1"/>
    <col min="14853" max="14853" width="4.42578125" style="6" customWidth="1"/>
    <col min="14854" max="14854" width="41.140625" style="6" customWidth="1"/>
    <col min="14855" max="14855" width="7.7109375" style="6" customWidth="1"/>
    <col min="14856" max="14856" width="8.140625" style="6" customWidth="1"/>
    <col min="14857" max="14857" width="15.28515625" style="6" customWidth="1"/>
    <col min="14858" max="14858" width="9.7109375" style="6" customWidth="1"/>
    <col min="14859" max="15104" width="9.140625" style="6"/>
    <col min="15105" max="15105" width="2.140625" style="6" customWidth="1"/>
    <col min="15106" max="15106" width="3.7109375" style="6" customWidth="1"/>
    <col min="15107" max="15107" width="19.42578125" style="6" customWidth="1"/>
    <col min="15108" max="15108" width="18" style="6" customWidth="1"/>
    <col min="15109" max="15109" width="4.42578125" style="6" customWidth="1"/>
    <col min="15110" max="15110" width="41.140625" style="6" customWidth="1"/>
    <col min="15111" max="15111" width="7.7109375" style="6" customWidth="1"/>
    <col min="15112" max="15112" width="8.140625" style="6" customWidth="1"/>
    <col min="15113" max="15113" width="15.28515625" style="6" customWidth="1"/>
    <col min="15114" max="15114" width="9.7109375" style="6" customWidth="1"/>
    <col min="15115" max="15360" width="9.140625" style="6"/>
    <col min="15361" max="15361" width="2.140625" style="6" customWidth="1"/>
    <col min="15362" max="15362" width="3.7109375" style="6" customWidth="1"/>
    <col min="15363" max="15363" width="19.42578125" style="6" customWidth="1"/>
    <col min="15364" max="15364" width="18" style="6" customWidth="1"/>
    <col min="15365" max="15365" width="4.42578125" style="6" customWidth="1"/>
    <col min="15366" max="15366" width="41.140625" style="6" customWidth="1"/>
    <col min="15367" max="15367" width="7.7109375" style="6" customWidth="1"/>
    <col min="15368" max="15368" width="8.140625" style="6" customWidth="1"/>
    <col min="15369" max="15369" width="15.28515625" style="6" customWidth="1"/>
    <col min="15370" max="15370" width="9.7109375" style="6" customWidth="1"/>
    <col min="15371" max="15616" width="9.140625" style="6"/>
    <col min="15617" max="15617" width="2.140625" style="6" customWidth="1"/>
    <col min="15618" max="15618" width="3.7109375" style="6" customWidth="1"/>
    <col min="15619" max="15619" width="19.42578125" style="6" customWidth="1"/>
    <col min="15620" max="15620" width="18" style="6" customWidth="1"/>
    <col min="15621" max="15621" width="4.42578125" style="6" customWidth="1"/>
    <col min="15622" max="15622" width="41.140625" style="6" customWidth="1"/>
    <col min="15623" max="15623" width="7.7109375" style="6" customWidth="1"/>
    <col min="15624" max="15624" width="8.140625" style="6" customWidth="1"/>
    <col min="15625" max="15625" width="15.28515625" style="6" customWidth="1"/>
    <col min="15626" max="15626" width="9.7109375" style="6" customWidth="1"/>
    <col min="15627" max="15872" width="9.140625" style="6"/>
    <col min="15873" max="15873" width="2.140625" style="6" customWidth="1"/>
    <col min="15874" max="15874" width="3.7109375" style="6" customWidth="1"/>
    <col min="15875" max="15875" width="19.42578125" style="6" customWidth="1"/>
    <col min="15876" max="15876" width="18" style="6" customWidth="1"/>
    <col min="15877" max="15877" width="4.42578125" style="6" customWidth="1"/>
    <col min="15878" max="15878" width="41.140625" style="6" customWidth="1"/>
    <col min="15879" max="15879" width="7.7109375" style="6" customWidth="1"/>
    <col min="15880" max="15880" width="8.140625" style="6" customWidth="1"/>
    <col min="15881" max="15881" width="15.28515625" style="6" customWidth="1"/>
    <col min="15882" max="15882" width="9.7109375" style="6" customWidth="1"/>
    <col min="15883" max="16128" width="9.140625" style="6"/>
    <col min="16129" max="16129" width="2.140625" style="6" customWidth="1"/>
    <col min="16130" max="16130" width="3.7109375" style="6" customWidth="1"/>
    <col min="16131" max="16131" width="19.42578125" style="6" customWidth="1"/>
    <col min="16132" max="16132" width="18" style="6" customWidth="1"/>
    <col min="16133" max="16133" width="4.42578125" style="6" customWidth="1"/>
    <col min="16134" max="16134" width="41.140625" style="6" customWidth="1"/>
    <col min="16135" max="16135" width="7.7109375" style="6" customWidth="1"/>
    <col min="16136" max="16136" width="8.140625" style="6" customWidth="1"/>
    <col min="16137" max="16137" width="15.28515625" style="6" customWidth="1"/>
    <col min="16138" max="16138" width="9.7109375" style="6" customWidth="1"/>
    <col min="16139" max="16384" width="9.140625" style="6"/>
  </cols>
  <sheetData>
    <row r="1" spans="1:10">
      <c r="I1" s="120" t="s">
        <v>149</v>
      </c>
      <c r="J1" s="120"/>
    </row>
    <row r="2" spans="1:10" s="1" customFormat="1">
      <c r="F2" s="120" t="s">
        <v>0</v>
      </c>
      <c r="G2" s="120"/>
      <c r="H2" s="120"/>
      <c r="I2" s="120"/>
      <c r="J2" s="120"/>
    </row>
    <row r="3" spans="1:10" s="1" customFormat="1" ht="15" customHeight="1">
      <c r="B3" s="121"/>
      <c r="C3" s="121"/>
      <c r="D3" s="3"/>
      <c r="E3" s="3"/>
      <c r="G3" s="120" t="s">
        <v>166</v>
      </c>
      <c r="H3" s="120"/>
      <c r="I3" s="120"/>
      <c r="J3" s="120"/>
    </row>
    <row r="4" spans="1:10" ht="19.5" customHeight="1">
      <c r="A4" s="1"/>
      <c r="B4" s="122" t="s">
        <v>1</v>
      </c>
      <c r="C4" s="122"/>
      <c r="D4" s="122"/>
      <c r="E4" s="122"/>
      <c r="F4" s="122"/>
      <c r="G4" s="122"/>
      <c r="H4" s="122"/>
      <c r="I4" s="122"/>
      <c r="J4" s="122"/>
    </row>
    <row r="5" spans="1:10">
      <c r="A5" s="1"/>
      <c r="B5" s="3"/>
      <c r="C5" s="119" t="s">
        <v>2</v>
      </c>
      <c r="D5" s="119"/>
      <c r="E5" s="119"/>
      <c r="F5" s="119"/>
      <c r="G5" s="119"/>
      <c r="H5" s="119"/>
      <c r="I5" s="119"/>
      <c r="J5" s="1"/>
    </row>
    <row r="6" spans="1:10">
      <c r="A6" s="1"/>
      <c r="B6" s="3"/>
      <c r="C6" s="56"/>
      <c r="D6" s="56"/>
      <c r="E6" s="56"/>
      <c r="F6" s="56"/>
      <c r="G6" s="56"/>
      <c r="H6" s="56"/>
      <c r="I6" s="56"/>
      <c r="J6" s="1"/>
    </row>
    <row r="7" spans="1:10" ht="16.5" customHeight="1">
      <c r="A7" s="1"/>
      <c r="B7" s="3"/>
      <c r="C7" s="123" t="s">
        <v>3</v>
      </c>
      <c r="D7" s="123"/>
      <c r="E7" s="123"/>
      <c r="F7" s="123"/>
      <c r="G7" s="123"/>
      <c r="H7" s="123"/>
      <c r="I7" s="123"/>
      <c r="J7" s="1"/>
    </row>
    <row r="8" spans="1:10" s="19" customFormat="1" ht="46.5" customHeight="1">
      <c r="A8" s="5"/>
      <c r="B8" s="124" t="s">
        <v>62</v>
      </c>
      <c r="C8" s="207"/>
      <c r="D8" s="207"/>
      <c r="E8" s="207"/>
      <c r="F8" s="207"/>
      <c r="G8" s="207"/>
      <c r="H8" s="207"/>
      <c r="I8" s="207"/>
      <c r="J8" s="207"/>
    </row>
    <row r="9" spans="1:10" ht="14.25" customHeight="1">
      <c r="A9" s="1"/>
      <c r="B9" s="1"/>
      <c r="C9" s="125" t="s">
        <v>4</v>
      </c>
      <c r="D9" s="125"/>
      <c r="E9" s="125"/>
      <c r="F9" s="125"/>
      <c r="G9" s="125"/>
      <c r="H9" s="125"/>
      <c r="I9" s="125"/>
      <c r="J9" s="1"/>
    </row>
    <row r="10" spans="1:10" s="19" customFormat="1">
      <c r="A10" s="5"/>
      <c r="B10" s="188" t="s">
        <v>106</v>
      </c>
      <c r="C10" s="188"/>
      <c r="D10" s="188"/>
      <c r="E10" s="188"/>
      <c r="F10" s="188"/>
      <c r="G10" s="188"/>
      <c r="H10" s="188"/>
      <c r="I10" s="188"/>
      <c r="J10" s="188"/>
    </row>
    <row r="11" spans="1:10" ht="42" customHeight="1">
      <c r="A11" s="1"/>
      <c r="B11" s="189" t="s">
        <v>5</v>
      </c>
      <c r="C11" s="149" t="s">
        <v>6</v>
      </c>
      <c r="D11" s="150"/>
      <c r="E11" s="150"/>
      <c r="F11" s="151"/>
      <c r="G11" s="190" t="s">
        <v>7</v>
      </c>
      <c r="H11" s="157"/>
      <c r="I11" s="189" t="s">
        <v>19</v>
      </c>
      <c r="J11" s="189" t="s">
        <v>63</v>
      </c>
    </row>
    <row r="12" spans="1:10" ht="15" customHeight="1">
      <c r="A12" s="1"/>
      <c r="B12" s="128"/>
      <c r="C12" s="132"/>
      <c r="D12" s="133"/>
      <c r="E12" s="133"/>
      <c r="F12" s="134"/>
      <c r="G12" s="63" t="s">
        <v>9</v>
      </c>
      <c r="H12" s="63" t="s">
        <v>10</v>
      </c>
      <c r="I12" s="128"/>
      <c r="J12" s="128"/>
    </row>
    <row r="13" spans="1:10" ht="27.75" customHeight="1">
      <c r="A13" s="1"/>
      <c r="B13" s="64" t="s">
        <v>64</v>
      </c>
      <c r="C13" s="145" t="s">
        <v>115</v>
      </c>
      <c r="D13" s="146"/>
      <c r="E13" s="146"/>
      <c r="F13" s="147"/>
      <c r="G13" s="97" t="s">
        <v>12</v>
      </c>
      <c r="H13" s="64">
        <v>4</v>
      </c>
      <c r="I13" s="65">
        <v>2022</v>
      </c>
      <c r="J13" s="27">
        <f>430*1.04</f>
        <v>447.2</v>
      </c>
    </row>
    <row r="14" spans="1:10" s="19" customFormat="1" ht="22.5" customHeight="1">
      <c r="A14" s="5"/>
      <c r="B14" s="148" t="s">
        <v>26</v>
      </c>
      <c r="C14" s="148"/>
      <c r="D14" s="148"/>
      <c r="E14" s="148"/>
      <c r="F14" s="148"/>
      <c r="G14" s="148"/>
      <c r="H14" s="148"/>
      <c r="I14" s="148"/>
      <c r="J14" s="148"/>
    </row>
    <row r="15" spans="1:10">
      <c r="A15" s="1"/>
      <c r="B15" s="149" t="s">
        <v>14</v>
      </c>
      <c r="C15" s="150"/>
      <c r="D15" s="151"/>
      <c r="E15" s="152" t="s">
        <v>15</v>
      </c>
      <c r="F15" s="153"/>
      <c r="G15" s="153"/>
      <c r="H15" s="153"/>
      <c r="I15" s="153"/>
      <c r="J15" s="154"/>
    </row>
    <row r="16" spans="1:10" ht="26.25" customHeight="1">
      <c r="A16" s="1"/>
      <c r="B16" s="132"/>
      <c r="C16" s="133"/>
      <c r="D16" s="134"/>
      <c r="E16" s="158" t="s">
        <v>16</v>
      </c>
      <c r="F16" s="159"/>
      <c r="G16" s="277"/>
      <c r="H16" s="190" t="s">
        <v>17</v>
      </c>
      <c r="I16" s="156"/>
      <c r="J16" s="157"/>
    </row>
    <row r="17" spans="1:10">
      <c r="A17" s="1"/>
      <c r="B17" s="182">
        <f>SUM(J13:J13)</f>
        <v>447.2</v>
      </c>
      <c r="C17" s="183"/>
      <c r="D17" s="184"/>
      <c r="E17" s="182">
        <f>B17</f>
        <v>447.2</v>
      </c>
      <c r="F17" s="183"/>
      <c r="G17" s="184"/>
      <c r="H17" s="176"/>
      <c r="I17" s="177"/>
      <c r="J17" s="178"/>
    </row>
    <row r="19" spans="1:10">
      <c r="I19" s="120"/>
      <c r="J19" s="120"/>
    </row>
    <row r="20" spans="1:10" s="1" customFormat="1" ht="135.75" customHeight="1">
      <c r="F20" s="120"/>
      <c r="G20" s="120"/>
      <c r="H20" s="120"/>
      <c r="I20" s="120"/>
      <c r="J20" s="120"/>
    </row>
    <row r="21" spans="1:10" ht="19.5" customHeight="1">
      <c r="A21" s="1"/>
      <c r="B21" s="122" t="s">
        <v>1</v>
      </c>
      <c r="C21" s="122"/>
      <c r="D21" s="122"/>
      <c r="E21" s="122"/>
      <c r="F21" s="122"/>
      <c r="G21" s="122"/>
      <c r="H21" s="122"/>
      <c r="I21" s="122"/>
      <c r="J21" s="122"/>
    </row>
    <row r="22" spans="1:10">
      <c r="A22" s="1"/>
      <c r="B22" s="3"/>
      <c r="C22" s="119" t="s">
        <v>2</v>
      </c>
      <c r="D22" s="119"/>
      <c r="E22" s="119"/>
      <c r="F22" s="119"/>
      <c r="G22" s="119"/>
      <c r="H22" s="119"/>
      <c r="I22" s="119"/>
      <c r="J22" s="1"/>
    </row>
    <row r="23" spans="1:10">
      <c r="A23" s="1"/>
      <c r="B23" s="3"/>
      <c r="C23" s="56"/>
      <c r="D23" s="56"/>
      <c r="E23" s="56"/>
      <c r="F23" s="56"/>
      <c r="G23" s="56"/>
      <c r="H23" s="56"/>
      <c r="I23" s="56"/>
      <c r="J23" s="1"/>
    </row>
    <row r="24" spans="1:10" ht="16.5" customHeight="1">
      <c r="A24" s="1"/>
      <c r="B24" s="3"/>
      <c r="C24" s="123" t="s">
        <v>3</v>
      </c>
      <c r="D24" s="123"/>
      <c r="E24" s="123"/>
      <c r="F24" s="123"/>
      <c r="G24" s="123"/>
      <c r="H24" s="123"/>
      <c r="I24" s="123"/>
      <c r="J24" s="1"/>
    </row>
    <row r="25" spans="1:10" s="19" customFormat="1" ht="46.5" customHeight="1">
      <c r="A25" s="5"/>
      <c r="B25" s="124" t="s">
        <v>62</v>
      </c>
      <c r="C25" s="207"/>
      <c r="D25" s="207"/>
      <c r="E25" s="207"/>
      <c r="F25" s="207"/>
      <c r="G25" s="207"/>
      <c r="H25" s="207"/>
      <c r="I25" s="207"/>
      <c r="J25" s="207"/>
    </row>
    <row r="26" spans="1:10" ht="14.25" customHeight="1">
      <c r="A26" s="1"/>
      <c r="B26" s="1"/>
      <c r="C26" s="125" t="s">
        <v>4</v>
      </c>
      <c r="D26" s="125"/>
      <c r="E26" s="125"/>
      <c r="F26" s="125"/>
      <c r="G26" s="125"/>
      <c r="H26" s="125"/>
      <c r="I26" s="125"/>
      <c r="J26" s="1"/>
    </row>
    <row r="27" spans="1:10" s="19" customFormat="1">
      <c r="A27" s="5"/>
      <c r="B27" s="188" t="s">
        <v>107</v>
      </c>
      <c r="C27" s="188"/>
      <c r="D27" s="188"/>
      <c r="E27" s="188"/>
      <c r="F27" s="188"/>
      <c r="G27" s="188"/>
      <c r="H27" s="188"/>
      <c r="I27" s="188"/>
      <c r="J27" s="188"/>
    </row>
    <row r="28" spans="1:10" ht="42" customHeight="1">
      <c r="A28" s="1"/>
      <c r="B28" s="189" t="s">
        <v>5</v>
      </c>
      <c r="C28" s="149" t="s">
        <v>6</v>
      </c>
      <c r="D28" s="150"/>
      <c r="E28" s="150"/>
      <c r="F28" s="151"/>
      <c r="G28" s="190" t="s">
        <v>7</v>
      </c>
      <c r="H28" s="157"/>
      <c r="I28" s="189" t="s">
        <v>19</v>
      </c>
      <c r="J28" s="189" t="s">
        <v>63</v>
      </c>
    </row>
    <row r="29" spans="1:10" ht="15" customHeight="1">
      <c r="A29" s="1"/>
      <c r="B29" s="128"/>
      <c r="C29" s="132"/>
      <c r="D29" s="133"/>
      <c r="E29" s="133"/>
      <c r="F29" s="134"/>
      <c r="G29" s="63" t="s">
        <v>9</v>
      </c>
      <c r="H29" s="63" t="s">
        <v>10</v>
      </c>
      <c r="I29" s="128"/>
      <c r="J29" s="128"/>
    </row>
    <row r="30" spans="1:10" ht="27.75" customHeight="1">
      <c r="A30" s="1"/>
      <c r="B30" s="64" t="s">
        <v>64</v>
      </c>
      <c r="C30" s="145" t="s">
        <v>115</v>
      </c>
      <c r="D30" s="146"/>
      <c r="E30" s="146"/>
      <c r="F30" s="147"/>
      <c r="G30" s="97" t="s">
        <v>12</v>
      </c>
      <c r="H30" s="64">
        <v>4</v>
      </c>
      <c r="I30" s="65">
        <v>2023</v>
      </c>
      <c r="J30" s="27">
        <f>447.2*1.04</f>
        <v>465.08800000000002</v>
      </c>
    </row>
    <row r="31" spans="1:10" s="19" customFormat="1" ht="22.5" customHeight="1">
      <c r="A31" s="5"/>
      <c r="B31" s="148" t="s">
        <v>26</v>
      </c>
      <c r="C31" s="148"/>
      <c r="D31" s="148"/>
      <c r="E31" s="148"/>
      <c r="F31" s="148"/>
      <c r="G31" s="148"/>
      <c r="H31" s="148"/>
      <c r="I31" s="148"/>
      <c r="J31" s="148"/>
    </row>
    <row r="32" spans="1:10">
      <c r="A32" s="1"/>
      <c r="B32" s="149" t="s">
        <v>14</v>
      </c>
      <c r="C32" s="150"/>
      <c r="D32" s="151"/>
      <c r="E32" s="152" t="s">
        <v>15</v>
      </c>
      <c r="F32" s="153"/>
      <c r="G32" s="153"/>
      <c r="H32" s="153"/>
      <c r="I32" s="153"/>
      <c r="J32" s="154"/>
    </row>
    <row r="33" spans="1:10" ht="26.25" customHeight="1">
      <c r="A33" s="1"/>
      <c r="B33" s="132"/>
      <c r="C33" s="133"/>
      <c r="D33" s="134"/>
      <c r="E33" s="158" t="s">
        <v>16</v>
      </c>
      <c r="F33" s="159"/>
      <c r="G33" s="277"/>
      <c r="H33" s="190" t="s">
        <v>17</v>
      </c>
      <c r="I33" s="156"/>
      <c r="J33" s="157"/>
    </row>
    <row r="34" spans="1:10">
      <c r="A34" s="1"/>
      <c r="B34" s="182">
        <f>SUM(J30:J30)</f>
        <v>465.08800000000002</v>
      </c>
      <c r="C34" s="183"/>
      <c r="D34" s="184"/>
      <c r="E34" s="182">
        <f>B34</f>
        <v>465.08800000000002</v>
      </c>
      <c r="F34" s="183"/>
      <c r="G34" s="184"/>
      <c r="H34" s="176"/>
      <c r="I34" s="177"/>
      <c r="J34" s="178"/>
    </row>
  </sheetData>
  <mergeCells count="46">
    <mergeCell ref="B34:D34"/>
    <mergeCell ref="E34:G34"/>
    <mergeCell ref="H34:J34"/>
    <mergeCell ref="C30:F30"/>
    <mergeCell ref="B31:J31"/>
    <mergeCell ref="B32:D33"/>
    <mergeCell ref="E32:J32"/>
    <mergeCell ref="E33:G33"/>
    <mergeCell ref="H33:J33"/>
    <mergeCell ref="B28:B29"/>
    <mergeCell ref="C28:F29"/>
    <mergeCell ref="G28:H28"/>
    <mergeCell ref="I28:I29"/>
    <mergeCell ref="J28:J29"/>
    <mergeCell ref="C22:I22"/>
    <mergeCell ref="C24:I24"/>
    <mergeCell ref="B25:J25"/>
    <mergeCell ref="C26:I26"/>
    <mergeCell ref="B27:J27"/>
    <mergeCell ref="I19:J19"/>
    <mergeCell ref="F20:J20"/>
    <mergeCell ref="B21:J21"/>
    <mergeCell ref="C5:I5"/>
    <mergeCell ref="I1:J1"/>
    <mergeCell ref="F2:J2"/>
    <mergeCell ref="B3:C3"/>
    <mergeCell ref="G3:J3"/>
    <mergeCell ref="B4:J4"/>
    <mergeCell ref="C7:I7"/>
    <mergeCell ref="B8:J8"/>
    <mergeCell ref="C9:I9"/>
    <mergeCell ref="B10:J10"/>
    <mergeCell ref="B11:B12"/>
    <mergeCell ref="C11:F12"/>
    <mergeCell ref="G11:H11"/>
    <mergeCell ref="I11:I12"/>
    <mergeCell ref="J11:J12"/>
    <mergeCell ref="B17:D17"/>
    <mergeCell ref="E17:G17"/>
    <mergeCell ref="H17:J17"/>
    <mergeCell ref="C13:F13"/>
    <mergeCell ref="B14:J14"/>
    <mergeCell ref="B15:D16"/>
    <mergeCell ref="E15:J15"/>
    <mergeCell ref="E16:G16"/>
    <mergeCell ref="H16:J16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>
      <selection activeCell="C10" sqref="C10:I10"/>
    </sheetView>
  </sheetViews>
  <sheetFormatPr defaultRowHeight="12.75"/>
  <cols>
    <col min="1" max="1" width="1.5703125" style="28" customWidth="1"/>
    <col min="2" max="2" width="3.42578125" style="28" customWidth="1"/>
    <col min="3" max="3" width="19.42578125" style="28" customWidth="1"/>
    <col min="4" max="4" width="15.140625" style="28" customWidth="1"/>
    <col min="5" max="5" width="6.85546875" style="28" customWidth="1"/>
    <col min="6" max="6" width="45.7109375" style="28" customWidth="1"/>
    <col min="7" max="7" width="5.85546875" style="28" customWidth="1"/>
    <col min="8" max="8" width="8.5703125" style="28" customWidth="1"/>
    <col min="9" max="9" width="14.140625" style="28" customWidth="1"/>
    <col min="10" max="10" width="13.42578125" style="28" customWidth="1"/>
    <col min="11" max="256" width="9.140625" style="28"/>
    <col min="257" max="257" width="1.5703125" style="28" customWidth="1"/>
    <col min="258" max="258" width="3.42578125" style="28" customWidth="1"/>
    <col min="259" max="259" width="19.42578125" style="28" customWidth="1"/>
    <col min="260" max="260" width="15.140625" style="28" customWidth="1"/>
    <col min="261" max="261" width="6.85546875" style="28" customWidth="1"/>
    <col min="262" max="262" width="45.7109375" style="28" customWidth="1"/>
    <col min="263" max="263" width="5.85546875" style="28" customWidth="1"/>
    <col min="264" max="264" width="8.5703125" style="28" customWidth="1"/>
    <col min="265" max="265" width="14.140625" style="28" customWidth="1"/>
    <col min="266" max="266" width="11.140625" style="28" customWidth="1"/>
    <col min="267" max="512" width="9.140625" style="28"/>
    <col min="513" max="513" width="1.5703125" style="28" customWidth="1"/>
    <col min="514" max="514" width="3.42578125" style="28" customWidth="1"/>
    <col min="515" max="515" width="19.42578125" style="28" customWidth="1"/>
    <col min="516" max="516" width="15.140625" style="28" customWidth="1"/>
    <col min="517" max="517" width="6.85546875" style="28" customWidth="1"/>
    <col min="518" max="518" width="45.7109375" style="28" customWidth="1"/>
    <col min="519" max="519" width="5.85546875" style="28" customWidth="1"/>
    <col min="520" max="520" width="8.5703125" style="28" customWidth="1"/>
    <col min="521" max="521" width="14.140625" style="28" customWidth="1"/>
    <col min="522" max="522" width="11.140625" style="28" customWidth="1"/>
    <col min="523" max="768" width="9.140625" style="28"/>
    <col min="769" max="769" width="1.5703125" style="28" customWidth="1"/>
    <col min="770" max="770" width="3.42578125" style="28" customWidth="1"/>
    <col min="771" max="771" width="19.42578125" style="28" customWidth="1"/>
    <col min="772" max="772" width="15.140625" style="28" customWidth="1"/>
    <col min="773" max="773" width="6.85546875" style="28" customWidth="1"/>
    <col min="774" max="774" width="45.7109375" style="28" customWidth="1"/>
    <col min="775" max="775" width="5.85546875" style="28" customWidth="1"/>
    <col min="776" max="776" width="8.5703125" style="28" customWidth="1"/>
    <col min="777" max="777" width="14.140625" style="28" customWidth="1"/>
    <col min="778" max="778" width="11.140625" style="28" customWidth="1"/>
    <col min="779" max="1024" width="9.140625" style="28"/>
    <col min="1025" max="1025" width="1.5703125" style="28" customWidth="1"/>
    <col min="1026" max="1026" width="3.42578125" style="28" customWidth="1"/>
    <col min="1027" max="1027" width="19.42578125" style="28" customWidth="1"/>
    <col min="1028" max="1028" width="15.140625" style="28" customWidth="1"/>
    <col min="1029" max="1029" width="6.85546875" style="28" customWidth="1"/>
    <col min="1030" max="1030" width="45.7109375" style="28" customWidth="1"/>
    <col min="1031" max="1031" width="5.85546875" style="28" customWidth="1"/>
    <col min="1032" max="1032" width="8.5703125" style="28" customWidth="1"/>
    <col min="1033" max="1033" width="14.140625" style="28" customWidth="1"/>
    <col min="1034" max="1034" width="11.140625" style="28" customWidth="1"/>
    <col min="1035" max="1280" width="9.140625" style="28"/>
    <col min="1281" max="1281" width="1.5703125" style="28" customWidth="1"/>
    <col min="1282" max="1282" width="3.42578125" style="28" customWidth="1"/>
    <col min="1283" max="1283" width="19.42578125" style="28" customWidth="1"/>
    <col min="1284" max="1284" width="15.140625" style="28" customWidth="1"/>
    <col min="1285" max="1285" width="6.85546875" style="28" customWidth="1"/>
    <col min="1286" max="1286" width="45.7109375" style="28" customWidth="1"/>
    <col min="1287" max="1287" width="5.85546875" style="28" customWidth="1"/>
    <col min="1288" max="1288" width="8.5703125" style="28" customWidth="1"/>
    <col min="1289" max="1289" width="14.140625" style="28" customWidth="1"/>
    <col min="1290" max="1290" width="11.140625" style="28" customWidth="1"/>
    <col min="1291" max="1536" width="9.140625" style="28"/>
    <col min="1537" max="1537" width="1.5703125" style="28" customWidth="1"/>
    <col min="1538" max="1538" width="3.42578125" style="28" customWidth="1"/>
    <col min="1539" max="1539" width="19.42578125" style="28" customWidth="1"/>
    <col min="1540" max="1540" width="15.140625" style="28" customWidth="1"/>
    <col min="1541" max="1541" width="6.85546875" style="28" customWidth="1"/>
    <col min="1542" max="1542" width="45.7109375" style="28" customWidth="1"/>
    <col min="1543" max="1543" width="5.85546875" style="28" customWidth="1"/>
    <col min="1544" max="1544" width="8.5703125" style="28" customWidth="1"/>
    <col min="1545" max="1545" width="14.140625" style="28" customWidth="1"/>
    <col min="1546" max="1546" width="11.140625" style="28" customWidth="1"/>
    <col min="1547" max="1792" width="9.140625" style="28"/>
    <col min="1793" max="1793" width="1.5703125" style="28" customWidth="1"/>
    <col min="1794" max="1794" width="3.42578125" style="28" customWidth="1"/>
    <col min="1795" max="1795" width="19.42578125" style="28" customWidth="1"/>
    <col min="1796" max="1796" width="15.140625" style="28" customWidth="1"/>
    <col min="1797" max="1797" width="6.85546875" style="28" customWidth="1"/>
    <col min="1798" max="1798" width="45.7109375" style="28" customWidth="1"/>
    <col min="1799" max="1799" width="5.85546875" style="28" customWidth="1"/>
    <col min="1800" max="1800" width="8.5703125" style="28" customWidth="1"/>
    <col min="1801" max="1801" width="14.140625" style="28" customWidth="1"/>
    <col min="1802" max="1802" width="11.140625" style="28" customWidth="1"/>
    <col min="1803" max="2048" width="9.140625" style="28"/>
    <col min="2049" max="2049" width="1.5703125" style="28" customWidth="1"/>
    <col min="2050" max="2050" width="3.42578125" style="28" customWidth="1"/>
    <col min="2051" max="2051" width="19.42578125" style="28" customWidth="1"/>
    <col min="2052" max="2052" width="15.140625" style="28" customWidth="1"/>
    <col min="2053" max="2053" width="6.85546875" style="28" customWidth="1"/>
    <col min="2054" max="2054" width="45.7109375" style="28" customWidth="1"/>
    <col min="2055" max="2055" width="5.85546875" style="28" customWidth="1"/>
    <col min="2056" max="2056" width="8.5703125" style="28" customWidth="1"/>
    <col min="2057" max="2057" width="14.140625" style="28" customWidth="1"/>
    <col min="2058" max="2058" width="11.140625" style="28" customWidth="1"/>
    <col min="2059" max="2304" width="9.140625" style="28"/>
    <col min="2305" max="2305" width="1.5703125" style="28" customWidth="1"/>
    <col min="2306" max="2306" width="3.42578125" style="28" customWidth="1"/>
    <col min="2307" max="2307" width="19.42578125" style="28" customWidth="1"/>
    <col min="2308" max="2308" width="15.140625" style="28" customWidth="1"/>
    <col min="2309" max="2309" width="6.85546875" style="28" customWidth="1"/>
    <col min="2310" max="2310" width="45.7109375" style="28" customWidth="1"/>
    <col min="2311" max="2311" width="5.85546875" style="28" customWidth="1"/>
    <col min="2312" max="2312" width="8.5703125" style="28" customWidth="1"/>
    <col min="2313" max="2313" width="14.140625" style="28" customWidth="1"/>
    <col min="2314" max="2314" width="11.140625" style="28" customWidth="1"/>
    <col min="2315" max="2560" width="9.140625" style="28"/>
    <col min="2561" max="2561" width="1.5703125" style="28" customWidth="1"/>
    <col min="2562" max="2562" width="3.42578125" style="28" customWidth="1"/>
    <col min="2563" max="2563" width="19.42578125" style="28" customWidth="1"/>
    <col min="2564" max="2564" width="15.140625" style="28" customWidth="1"/>
    <col min="2565" max="2565" width="6.85546875" style="28" customWidth="1"/>
    <col min="2566" max="2566" width="45.7109375" style="28" customWidth="1"/>
    <col min="2567" max="2567" width="5.85546875" style="28" customWidth="1"/>
    <col min="2568" max="2568" width="8.5703125" style="28" customWidth="1"/>
    <col min="2569" max="2569" width="14.140625" style="28" customWidth="1"/>
    <col min="2570" max="2570" width="11.140625" style="28" customWidth="1"/>
    <col min="2571" max="2816" width="9.140625" style="28"/>
    <col min="2817" max="2817" width="1.5703125" style="28" customWidth="1"/>
    <col min="2818" max="2818" width="3.42578125" style="28" customWidth="1"/>
    <col min="2819" max="2819" width="19.42578125" style="28" customWidth="1"/>
    <col min="2820" max="2820" width="15.140625" style="28" customWidth="1"/>
    <col min="2821" max="2821" width="6.85546875" style="28" customWidth="1"/>
    <col min="2822" max="2822" width="45.7109375" style="28" customWidth="1"/>
    <col min="2823" max="2823" width="5.85546875" style="28" customWidth="1"/>
    <col min="2824" max="2824" width="8.5703125" style="28" customWidth="1"/>
    <col min="2825" max="2825" width="14.140625" style="28" customWidth="1"/>
    <col min="2826" max="2826" width="11.140625" style="28" customWidth="1"/>
    <col min="2827" max="3072" width="9.140625" style="28"/>
    <col min="3073" max="3073" width="1.5703125" style="28" customWidth="1"/>
    <col min="3074" max="3074" width="3.42578125" style="28" customWidth="1"/>
    <col min="3075" max="3075" width="19.42578125" style="28" customWidth="1"/>
    <col min="3076" max="3076" width="15.140625" style="28" customWidth="1"/>
    <col min="3077" max="3077" width="6.85546875" style="28" customWidth="1"/>
    <col min="3078" max="3078" width="45.7109375" style="28" customWidth="1"/>
    <col min="3079" max="3079" width="5.85546875" style="28" customWidth="1"/>
    <col min="3080" max="3080" width="8.5703125" style="28" customWidth="1"/>
    <col min="3081" max="3081" width="14.140625" style="28" customWidth="1"/>
    <col min="3082" max="3082" width="11.140625" style="28" customWidth="1"/>
    <col min="3083" max="3328" width="9.140625" style="28"/>
    <col min="3329" max="3329" width="1.5703125" style="28" customWidth="1"/>
    <col min="3330" max="3330" width="3.42578125" style="28" customWidth="1"/>
    <col min="3331" max="3331" width="19.42578125" style="28" customWidth="1"/>
    <col min="3332" max="3332" width="15.140625" style="28" customWidth="1"/>
    <col min="3333" max="3333" width="6.85546875" style="28" customWidth="1"/>
    <col min="3334" max="3334" width="45.7109375" style="28" customWidth="1"/>
    <col min="3335" max="3335" width="5.85546875" style="28" customWidth="1"/>
    <col min="3336" max="3336" width="8.5703125" style="28" customWidth="1"/>
    <col min="3337" max="3337" width="14.140625" style="28" customWidth="1"/>
    <col min="3338" max="3338" width="11.140625" style="28" customWidth="1"/>
    <col min="3339" max="3584" width="9.140625" style="28"/>
    <col min="3585" max="3585" width="1.5703125" style="28" customWidth="1"/>
    <col min="3586" max="3586" width="3.42578125" style="28" customWidth="1"/>
    <col min="3587" max="3587" width="19.42578125" style="28" customWidth="1"/>
    <col min="3588" max="3588" width="15.140625" style="28" customWidth="1"/>
    <col min="3589" max="3589" width="6.85546875" style="28" customWidth="1"/>
    <col min="3590" max="3590" width="45.7109375" style="28" customWidth="1"/>
    <col min="3591" max="3591" width="5.85546875" style="28" customWidth="1"/>
    <col min="3592" max="3592" width="8.5703125" style="28" customWidth="1"/>
    <col min="3593" max="3593" width="14.140625" style="28" customWidth="1"/>
    <col min="3594" max="3594" width="11.140625" style="28" customWidth="1"/>
    <col min="3595" max="3840" width="9.140625" style="28"/>
    <col min="3841" max="3841" width="1.5703125" style="28" customWidth="1"/>
    <col min="3842" max="3842" width="3.42578125" style="28" customWidth="1"/>
    <col min="3843" max="3843" width="19.42578125" style="28" customWidth="1"/>
    <col min="3844" max="3844" width="15.140625" style="28" customWidth="1"/>
    <col min="3845" max="3845" width="6.85546875" style="28" customWidth="1"/>
    <col min="3846" max="3846" width="45.7109375" style="28" customWidth="1"/>
    <col min="3847" max="3847" width="5.85546875" style="28" customWidth="1"/>
    <col min="3848" max="3848" width="8.5703125" style="28" customWidth="1"/>
    <col min="3849" max="3849" width="14.140625" style="28" customWidth="1"/>
    <col min="3850" max="3850" width="11.140625" style="28" customWidth="1"/>
    <col min="3851" max="4096" width="9.140625" style="28"/>
    <col min="4097" max="4097" width="1.5703125" style="28" customWidth="1"/>
    <col min="4098" max="4098" width="3.42578125" style="28" customWidth="1"/>
    <col min="4099" max="4099" width="19.42578125" style="28" customWidth="1"/>
    <col min="4100" max="4100" width="15.140625" style="28" customWidth="1"/>
    <col min="4101" max="4101" width="6.85546875" style="28" customWidth="1"/>
    <col min="4102" max="4102" width="45.7109375" style="28" customWidth="1"/>
    <col min="4103" max="4103" width="5.85546875" style="28" customWidth="1"/>
    <col min="4104" max="4104" width="8.5703125" style="28" customWidth="1"/>
    <col min="4105" max="4105" width="14.140625" style="28" customWidth="1"/>
    <col min="4106" max="4106" width="11.140625" style="28" customWidth="1"/>
    <col min="4107" max="4352" width="9.140625" style="28"/>
    <col min="4353" max="4353" width="1.5703125" style="28" customWidth="1"/>
    <col min="4354" max="4354" width="3.42578125" style="28" customWidth="1"/>
    <col min="4355" max="4355" width="19.42578125" style="28" customWidth="1"/>
    <col min="4356" max="4356" width="15.140625" style="28" customWidth="1"/>
    <col min="4357" max="4357" width="6.85546875" style="28" customWidth="1"/>
    <col min="4358" max="4358" width="45.7109375" style="28" customWidth="1"/>
    <col min="4359" max="4359" width="5.85546875" style="28" customWidth="1"/>
    <col min="4360" max="4360" width="8.5703125" style="28" customWidth="1"/>
    <col min="4361" max="4361" width="14.140625" style="28" customWidth="1"/>
    <col min="4362" max="4362" width="11.140625" style="28" customWidth="1"/>
    <col min="4363" max="4608" width="9.140625" style="28"/>
    <col min="4609" max="4609" width="1.5703125" style="28" customWidth="1"/>
    <col min="4610" max="4610" width="3.42578125" style="28" customWidth="1"/>
    <col min="4611" max="4611" width="19.42578125" style="28" customWidth="1"/>
    <col min="4612" max="4612" width="15.140625" style="28" customWidth="1"/>
    <col min="4613" max="4613" width="6.85546875" style="28" customWidth="1"/>
    <col min="4614" max="4614" width="45.7109375" style="28" customWidth="1"/>
    <col min="4615" max="4615" width="5.85546875" style="28" customWidth="1"/>
    <col min="4616" max="4616" width="8.5703125" style="28" customWidth="1"/>
    <col min="4617" max="4617" width="14.140625" style="28" customWidth="1"/>
    <col min="4618" max="4618" width="11.140625" style="28" customWidth="1"/>
    <col min="4619" max="4864" width="9.140625" style="28"/>
    <col min="4865" max="4865" width="1.5703125" style="28" customWidth="1"/>
    <col min="4866" max="4866" width="3.42578125" style="28" customWidth="1"/>
    <col min="4867" max="4867" width="19.42578125" style="28" customWidth="1"/>
    <col min="4868" max="4868" width="15.140625" style="28" customWidth="1"/>
    <col min="4869" max="4869" width="6.85546875" style="28" customWidth="1"/>
    <col min="4870" max="4870" width="45.7109375" style="28" customWidth="1"/>
    <col min="4871" max="4871" width="5.85546875" style="28" customWidth="1"/>
    <col min="4872" max="4872" width="8.5703125" style="28" customWidth="1"/>
    <col min="4873" max="4873" width="14.140625" style="28" customWidth="1"/>
    <col min="4874" max="4874" width="11.140625" style="28" customWidth="1"/>
    <col min="4875" max="5120" width="9.140625" style="28"/>
    <col min="5121" max="5121" width="1.5703125" style="28" customWidth="1"/>
    <col min="5122" max="5122" width="3.42578125" style="28" customWidth="1"/>
    <col min="5123" max="5123" width="19.42578125" style="28" customWidth="1"/>
    <col min="5124" max="5124" width="15.140625" style="28" customWidth="1"/>
    <col min="5125" max="5125" width="6.85546875" style="28" customWidth="1"/>
    <col min="5126" max="5126" width="45.7109375" style="28" customWidth="1"/>
    <col min="5127" max="5127" width="5.85546875" style="28" customWidth="1"/>
    <col min="5128" max="5128" width="8.5703125" style="28" customWidth="1"/>
    <col min="5129" max="5129" width="14.140625" style="28" customWidth="1"/>
    <col min="5130" max="5130" width="11.140625" style="28" customWidth="1"/>
    <col min="5131" max="5376" width="9.140625" style="28"/>
    <col min="5377" max="5377" width="1.5703125" style="28" customWidth="1"/>
    <col min="5378" max="5378" width="3.42578125" style="28" customWidth="1"/>
    <col min="5379" max="5379" width="19.42578125" style="28" customWidth="1"/>
    <col min="5380" max="5380" width="15.140625" style="28" customWidth="1"/>
    <col min="5381" max="5381" width="6.85546875" style="28" customWidth="1"/>
    <col min="5382" max="5382" width="45.7109375" style="28" customWidth="1"/>
    <col min="5383" max="5383" width="5.85546875" style="28" customWidth="1"/>
    <col min="5384" max="5384" width="8.5703125" style="28" customWidth="1"/>
    <col min="5385" max="5385" width="14.140625" style="28" customWidth="1"/>
    <col min="5386" max="5386" width="11.140625" style="28" customWidth="1"/>
    <col min="5387" max="5632" width="9.140625" style="28"/>
    <col min="5633" max="5633" width="1.5703125" style="28" customWidth="1"/>
    <col min="5634" max="5634" width="3.42578125" style="28" customWidth="1"/>
    <col min="5635" max="5635" width="19.42578125" style="28" customWidth="1"/>
    <col min="5636" max="5636" width="15.140625" style="28" customWidth="1"/>
    <col min="5637" max="5637" width="6.85546875" style="28" customWidth="1"/>
    <col min="5638" max="5638" width="45.7109375" style="28" customWidth="1"/>
    <col min="5639" max="5639" width="5.85546875" style="28" customWidth="1"/>
    <col min="5640" max="5640" width="8.5703125" style="28" customWidth="1"/>
    <col min="5641" max="5641" width="14.140625" style="28" customWidth="1"/>
    <col min="5642" max="5642" width="11.140625" style="28" customWidth="1"/>
    <col min="5643" max="5888" width="9.140625" style="28"/>
    <col min="5889" max="5889" width="1.5703125" style="28" customWidth="1"/>
    <col min="5890" max="5890" width="3.42578125" style="28" customWidth="1"/>
    <col min="5891" max="5891" width="19.42578125" style="28" customWidth="1"/>
    <col min="5892" max="5892" width="15.140625" style="28" customWidth="1"/>
    <col min="5893" max="5893" width="6.85546875" style="28" customWidth="1"/>
    <col min="5894" max="5894" width="45.7109375" style="28" customWidth="1"/>
    <col min="5895" max="5895" width="5.85546875" style="28" customWidth="1"/>
    <col min="5896" max="5896" width="8.5703125" style="28" customWidth="1"/>
    <col min="5897" max="5897" width="14.140625" style="28" customWidth="1"/>
    <col min="5898" max="5898" width="11.140625" style="28" customWidth="1"/>
    <col min="5899" max="6144" width="9.140625" style="28"/>
    <col min="6145" max="6145" width="1.5703125" style="28" customWidth="1"/>
    <col min="6146" max="6146" width="3.42578125" style="28" customWidth="1"/>
    <col min="6147" max="6147" width="19.42578125" style="28" customWidth="1"/>
    <col min="6148" max="6148" width="15.140625" style="28" customWidth="1"/>
    <col min="6149" max="6149" width="6.85546875" style="28" customWidth="1"/>
    <col min="6150" max="6150" width="45.7109375" style="28" customWidth="1"/>
    <col min="6151" max="6151" width="5.85546875" style="28" customWidth="1"/>
    <col min="6152" max="6152" width="8.5703125" style="28" customWidth="1"/>
    <col min="6153" max="6153" width="14.140625" style="28" customWidth="1"/>
    <col min="6154" max="6154" width="11.140625" style="28" customWidth="1"/>
    <col min="6155" max="6400" width="9.140625" style="28"/>
    <col min="6401" max="6401" width="1.5703125" style="28" customWidth="1"/>
    <col min="6402" max="6402" width="3.42578125" style="28" customWidth="1"/>
    <col min="6403" max="6403" width="19.42578125" style="28" customWidth="1"/>
    <col min="6404" max="6404" width="15.140625" style="28" customWidth="1"/>
    <col min="6405" max="6405" width="6.85546875" style="28" customWidth="1"/>
    <col min="6406" max="6406" width="45.7109375" style="28" customWidth="1"/>
    <col min="6407" max="6407" width="5.85546875" style="28" customWidth="1"/>
    <col min="6408" max="6408" width="8.5703125" style="28" customWidth="1"/>
    <col min="6409" max="6409" width="14.140625" style="28" customWidth="1"/>
    <col min="6410" max="6410" width="11.140625" style="28" customWidth="1"/>
    <col min="6411" max="6656" width="9.140625" style="28"/>
    <col min="6657" max="6657" width="1.5703125" style="28" customWidth="1"/>
    <col min="6658" max="6658" width="3.42578125" style="28" customWidth="1"/>
    <col min="6659" max="6659" width="19.42578125" style="28" customWidth="1"/>
    <col min="6660" max="6660" width="15.140625" style="28" customWidth="1"/>
    <col min="6661" max="6661" width="6.85546875" style="28" customWidth="1"/>
    <col min="6662" max="6662" width="45.7109375" style="28" customWidth="1"/>
    <col min="6663" max="6663" width="5.85546875" style="28" customWidth="1"/>
    <col min="6664" max="6664" width="8.5703125" style="28" customWidth="1"/>
    <col min="6665" max="6665" width="14.140625" style="28" customWidth="1"/>
    <col min="6666" max="6666" width="11.140625" style="28" customWidth="1"/>
    <col min="6667" max="6912" width="9.140625" style="28"/>
    <col min="6913" max="6913" width="1.5703125" style="28" customWidth="1"/>
    <col min="6914" max="6914" width="3.42578125" style="28" customWidth="1"/>
    <col min="6915" max="6915" width="19.42578125" style="28" customWidth="1"/>
    <col min="6916" max="6916" width="15.140625" style="28" customWidth="1"/>
    <col min="6917" max="6917" width="6.85546875" style="28" customWidth="1"/>
    <col min="6918" max="6918" width="45.7109375" style="28" customWidth="1"/>
    <col min="6919" max="6919" width="5.85546875" style="28" customWidth="1"/>
    <col min="6920" max="6920" width="8.5703125" style="28" customWidth="1"/>
    <col min="6921" max="6921" width="14.140625" style="28" customWidth="1"/>
    <col min="6922" max="6922" width="11.140625" style="28" customWidth="1"/>
    <col min="6923" max="7168" width="9.140625" style="28"/>
    <col min="7169" max="7169" width="1.5703125" style="28" customWidth="1"/>
    <col min="7170" max="7170" width="3.42578125" style="28" customWidth="1"/>
    <col min="7171" max="7171" width="19.42578125" style="28" customWidth="1"/>
    <col min="7172" max="7172" width="15.140625" style="28" customWidth="1"/>
    <col min="7173" max="7173" width="6.85546875" style="28" customWidth="1"/>
    <col min="7174" max="7174" width="45.7109375" style="28" customWidth="1"/>
    <col min="7175" max="7175" width="5.85546875" style="28" customWidth="1"/>
    <col min="7176" max="7176" width="8.5703125" style="28" customWidth="1"/>
    <col min="7177" max="7177" width="14.140625" style="28" customWidth="1"/>
    <col min="7178" max="7178" width="11.140625" style="28" customWidth="1"/>
    <col min="7179" max="7424" width="9.140625" style="28"/>
    <col min="7425" max="7425" width="1.5703125" style="28" customWidth="1"/>
    <col min="7426" max="7426" width="3.42578125" style="28" customWidth="1"/>
    <col min="7427" max="7427" width="19.42578125" style="28" customWidth="1"/>
    <col min="7428" max="7428" width="15.140625" style="28" customWidth="1"/>
    <col min="7429" max="7429" width="6.85546875" style="28" customWidth="1"/>
    <col min="7430" max="7430" width="45.7109375" style="28" customWidth="1"/>
    <col min="7431" max="7431" width="5.85546875" style="28" customWidth="1"/>
    <col min="7432" max="7432" width="8.5703125" style="28" customWidth="1"/>
    <col min="7433" max="7433" width="14.140625" style="28" customWidth="1"/>
    <col min="7434" max="7434" width="11.140625" style="28" customWidth="1"/>
    <col min="7435" max="7680" width="9.140625" style="28"/>
    <col min="7681" max="7681" width="1.5703125" style="28" customWidth="1"/>
    <col min="7682" max="7682" width="3.42578125" style="28" customWidth="1"/>
    <col min="7683" max="7683" width="19.42578125" style="28" customWidth="1"/>
    <col min="7684" max="7684" width="15.140625" style="28" customWidth="1"/>
    <col min="7685" max="7685" width="6.85546875" style="28" customWidth="1"/>
    <col min="7686" max="7686" width="45.7109375" style="28" customWidth="1"/>
    <col min="7687" max="7687" width="5.85546875" style="28" customWidth="1"/>
    <col min="7688" max="7688" width="8.5703125" style="28" customWidth="1"/>
    <col min="7689" max="7689" width="14.140625" style="28" customWidth="1"/>
    <col min="7690" max="7690" width="11.140625" style="28" customWidth="1"/>
    <col min="7691" max="7936" width="9.140625" style="28"/>
    <col min="7937" max="7937" width="1.5703125" style="28" customWidth="1"/>
    <col min="7938" max="7938" width="3.42578125" style="28" customWidth="1"/>
    <col min="7939" max="7939" width="19.42578125" style="28" customWidth="1"/>
    <col min="7940" max="7940" width="15.140625" style="28" customWidth="1"/>
    <col min="7941" max="7941" width="6.85546875" style="28" customWidth="1"/>
    <col min="7942" max="7942" width="45.7109375" style="28" customWidth="1"/>
    <col min="7943" max="7943" width="5.85546875" style="28" customWidth="1"/>
    <col min="7944" max="7944" width="8.5703125" style="28" customWidth="1"/>
    <col min="7945" max="7945" width="14.140625" style="28" customWidth="1"/>
    <col min="7946" max="7946" width="11.140625" style="28" customWidth="1"/>
    <col min="7947" max="8192" width="9.140625" style="28"/>
    <col min="8193" max="8193" width="1.5703125" style="28" customWidth="1"/>
    <col min="8194" max="8194" width="3.42578125" style="28" customWidth="1"/>
    <col min="8195" max="8195" width="19.42578125" style="28" customWidth="1"/>
    <col min="8196" max="8196" width="15.140625" style="28" customWidth="1"/>
    <col min="8197" max="8197" width="6.85546875" style="28" customWidth="1"/>
    <col min="8198" max="8198" width="45.7109375" style="28" customWidth="1"/>
    <col min="8199" max="8199" width="5.85546875" style="28" customWidth="1"/>
    <col min="8200" max="8200" width="8.5703125" style="28" customWidth="1"/>
    <col min="8201" max="8201" width="14.140625" style="28" customWidth="1"/>
    <col min="8202" max="8202" width="11.140625" style="28" customWidth="1"/>
    <col min="8203" max="8448" width="9.140625" style="28"/>
    <col min="8449" max="8449" width="1.5703125" style="28" customWidth="1"/>
    <col min="8450" max="8450" width="3.42578125" style="28" customWidth="1"/>
    <col min="8451" max="8451" width="19.42578125" style="28" customWidth="1"/>
    <col min="8452" max="8452" width="15.140625" style="28" customWidth="1"/>
    <col min="8453" max="8453" width="6.85546875" style="28" customWidth="1"/>
    <col min="8454" max="8454" width="45.7109375" style="28" customWidth="1"/>
    <col min="8455" max="8455" width="5.85546875" style="28" customWidth="1"/>
    <col min="8456" max="8456" width="8.5703125" style="28" customWidth="1"/>
    <col min="8457" max="8457" width="14.140625" style="28" customWidth="1"/>
    <col min="8458" max="8458" width="11.140625" style="28" customWidth="1"/>
    <col min="8459" max="8704" width="9.140625" style="28"/>
    <col min="8705" max="8705" width="1.5703125" style="28" customWidth="1"/>
    <col min="8706" max="8706" width="3.42578125" style="28" customWidth="1"/>
    <col min="8707" max="8707" width="19.42578125" style="28" customWidth="1"/>
    <col min="8708" max="8708" width="15.140625" style="28" customWidth="1"/>
    <col min="8709" max="8709" width="6.85546875" style="28" customWidth="1"/>
    <col min="8710" max="8710" width="45.7109375" style="28" customWidth="1"/>
    <col min="8711" max="8711" width="5.85546875" style="28" customWidth="1"/>
    <col min="8712" max="8712" width="8.5703125" style="28" customWidth="1"/>
    <col min="8713" max="8713" width="14.140625" style="28" customWidth="1"/>
    <col min="8714" max="8714" width="11.140625" style="28" customWidth="1"/>
    <col min="8715" max="8960" width="9.140625" style="28"/>
    <col min="8961" max="8961" width="1.5703125" style="28" customWidth="1"/>
    <col min="8962" max="8962" width="3.42578125" style="28" customWidth="1"/>
    <col min="8963" max="8963" width="19.42578125" style="28" customWidth="1"/>
    <col min="8964" max="8964" width="15.140625" style="28" customWidth="1"/>
    <col min="8965" max="8965" width="6.85546875" style="28" customWidth="1"/>
    <col min="8966" max="8966" width="45.7109375" style="28" customWidth="1"/>
    <col min="8967" max="8967" width="5.85546875" style="28" customWidth="1"/>
    <col min="8968" max="8968" width="8.5703125" style="28" customWidth="1"/>
    <col min="8969" max="8969" width="14.140625" style="28" customWidth="1"/>
    <col min="8970" max="8970" width="11.140625" style="28" customWidth="1"/>
    <col min="8971" max="9216" width="9.140625" style="28"/>
    <col min="9217" max="9217" width="1.5703125" style="28" customWidth="1"/>
    <col min="9218" max="9218" width="3.42578125" style="28" customWidth="1"/>
    <col min="9219" max="9219" width="19.42578125" style="28" customWidth="1"/>
    <col min="9220" max="9220" width="15.140625" style="28" customWidth="1"/>
    <col min="9221" max="9221" width="6.85546875" style="28" customWidth="1"/>
    <col min="9222" max="9222" width="45.7109375" style="28" customWidth="1"/>
    <col min="9223" max="9223" width="5.85546875" style="28" customWidth="1"/>
    <col min="9224" max="9224" width="8.5703125" style="28" customWidth="1"/>
    <col min="9225" max="9225" width="14.140625" style="28" customWidth="1"/>
    <col min="9226" max="9226" width="11.140625" style="28" customWidth="1"/>
    <col min="9227" max="9472" width="9.140625" style="28"/>
    <col min="9473" max="9473" width="1.5703125" style="28" customWidth="1"/>
    <col min="9474" max="9474" width="3.42578125" style="28" customWidth="1"/>
    <col min="9475" max="9475" width="19.42578125" style="28" customWidth="1"/>
    <col min="9476" max="9476" width="15.140625" style="28" customWidth="1"/>
    <col min="9477" max="9477" width="6.85546875" style="28" customWidth="1"/>
    <col min="9478" max="9478" width="45.7109375" style="28" customWidth="1"/>
    <col min="9479" max="9479" width="5.85546875" style="28" customWidth="1"/>
    <col min="9480" max="9480" width="8.5703125" style="28" customWidth="1"/>
    <col min="9481" max="9481" width="14.140625" style="28" customWidth="1"/>
    <col min="9482" max="9482" width="11.140625" style="28" customWidth="1"/>
    <col min="9483" max="9728" width="9.140625" style="28"/>
    <col min="9729" max="9729" width="1.5703125" style="28" customWidth="1"/>
    <col min="9730" max="9730" width="3.42578125" style="28" customWidth="1"/>
    <col min="9731" max="9731" width="19.42578125" style="28" customWidth="1"/>
    <col min="9732" max="9732" width="15.140625" style="28" customWidth="1"/>
    <col min="9733" max="9733" width="6.85546875" style="28" customWidth="1"/>
    <col min="9734" max="9734" width="45.7109375" style="28" customWidth="1"/>
    <col min="9735" max="9735" width="5.85546875" style="28" customWidth="1"/>
    <col min="9736" max="9736" width="8.5703125" style="28" customWidth="1"/>
    <col min="9737" max="9737" width="14.140625" style="28" customWidth="1"/>
    <col min="9738" max="9738" width="11.140625" style="28" customWidth="1"/>
    <col min="9739" max="9984" width="9.140625" style="28"/>
    <col min="9985" max="9985" width="1.5703125" style="28" customWidth="1"/>
    <col min="9986" max="9986" width="3.42578125" style="28" customWidth="1"/>
    <col min="9987" max="9987" width="19.42578125" style="28" customWidth="1"/>
    <col min="9988" max="9988" width="15.140625" style="28" customWidth="1"/>
    <col min="9989" max="9989" width="6.85546875" style="28" customWidth="1"/>
    <col min="9990" max="9990" width="45.7109375" style="28" customWidth="1"/>
    <col min="9991" max="9991" width="5.85546875" style="28" customWidth="1"/>
    <col min="9992" max="9992" width="8.5703125" style="28" customWidth="1"/>
    <col min="9993" max="9993" width="14.140625" style="28" customWidth="1"/>
    <col min="9994" max="9994" width="11.140625" style="28" customWidth="1"/>
    <col min="9995" max="10240" width="9.140625" style="28"/>
    <col min="10241" max="10241" width="1.5703125" style="28" customWidth="1"/>
    <col min="10242" max="10242" width="3.42578125" style="28" customWidth="1"/>
    <col min="10243" max="10243" width="19.42578125" style="28" customWidth="1"/>
    <col min="10244" max="10244" width="15.140625" style="28" customWidth="1"/>
    <col min="10245" max="10245" width="6.85546875" style="28" customWidth="1"/>
    <col min="10246" max="10246" width="45.7109375" style="28" customWidth="1"/>
    <col min="10247" max="10247" width="5.85546875" style="28" customWidth="1"/>
    <col min="10248" max="10248" width="8.5703125" style="28" customWidth="1"/>
    <col min="10249" max="10249" width="14.140625" style="28" customWidth="1"/>
    <col min="10250" max="10250" width="11.140625" style="28" customWidth="1"/>
    <col min="10251" max="10496" width="9.140625" style="28"/>
    <col min="10497" max="10497" width="1.5703125" style="28" customWidth="1"/>
    <col min="10498" max="10498" width="3.42578125" style="28" customWidth="1"/>
    <col min="10499" max="10499" width="19.42578125" style="28" customWidth="1"/>
    <col min="10500" max="10500" width="15.140625" style="28" customWidth="1"/>
    <col min="10501" max="10501" width="6.85546875" style="28" customWidth="1"/>
    <col min="10502" max="10502" width="45.7109375" style="28" customWidth="1"/>
    <col min="10503" max="10503" width="5.85546875" style="28" customWidth="1"/>
    <col min="10504" max="10504" width="8.5703125" style="28" customWidth="1"/>
    <col min="10505" max="10505" width="14.140625" style="28" customWidth="1"/>
    <col min="10506" max="10506" width="11.140625" style="28" customWidth="1"/>
    <col min="10507" max="10752" width="9.140625" style="28"/>
    <col min="10753" max="10753" width="1.5703125" style="28" customWidth="1"/>
    <col min="10754" max="10754" width="3.42578125" style="28" customWidth="1"/>
    <col min="10755" max="10755" width="19.42578125" style="28" customWidth="1"/>
    <col min="10756" max="10756" width="15.140625" style="28" customWidth="1"/>
    <col min="10757" max="10757" width="6.85546875" style="28" customWidth="1"/>
    <col min="10758" max="10758" width="45.7109375" style="28" customWidth="1"/>
    <col min="10759" max="10759" width="5.85546875" style="28" customWidth="1"/>
    <col min="10760" max="10760" width="8.5703125" style="28" customWidth="1"/>
    <col min="10761" max="10761" width="14.140625" style="28" customWidth="1"/>
    <col min="10762" max="10762" width="11.140625" style="28" customWidth="1"/>
    <col min="10763" max="11008" width="9.140625" style="28"/>
    <col min="11009" max="11009" width="1.5703125" style="28" customWidth="1"/>
    <col min="11010" max="11010" width="3.42578125" style="28" customWidth="1"/>
    <col min="11011" max="11011" width="19.42578125" style="28" customWidth="1"/>
    <col min="11012" max="11012" width="15.140625" style="28" customWidth="1"/>
    <col min="11013" max="11013" width="6.85546875" style="28" customWidth="1"/>
    <col min="11014" max="11014" width="45.7109375" style="28" customWidth="1"/>
    <col min="11015" max="11015" width="5.85546875" style="28" customWidth="1"/>
    <col min="11016" max="11016" width="8.5703125" style="28" customWidth="1"/>
    <col min="11017" max="11017" width="14.140625" style="28" customWidth="1"/>
    <col min="11018" max="11018" width="11.140625" style="28" customWidth="1"/>
    <col min="11019" max="11264" width="9.140625" style="28"/>
    <col min="11265" max="11265" width="1.5703125" style="28" customWidth="1"/>
    <col min="11266" max="11266" width="3.42578125" style="28" customWidth="1"/>
    <col min="11267" max="11267" width="19.42578125" style="28" customWidth="1"/>
    <col min="11268" max="11268" width="15.140625" style="28" customWidth="1"/>
    <col min="11269" max="11269" width="6.85546875" style="28" customWidth="1"/>
    <col min="11270" max="11270" width="45.7109375" style="28" customWidth="1"/>
    <col min="11271" max="11271" width="5.85546875" style="28" customWidth="1"/>
    <col min="11272" max="11272" width="8.5703125" style="28" customWidth="1"/>
    <col min="11273" max="11273" width="14.140625" style="28" customWidth="1"/>
    <col min="11274" max="11274" width="11.140625" style="28" customWidth="1"/>
    <col min="11275" max="11520" width="9.140625" style="28"/>
    <col min="11521" max="11521" width="1.5703125" style="28" customWidth="1"/>
    <col min="11522" max="11522" width="3.42578125" style="28" customWidth="1"/>
    <col min="11523" max="11523" width="19.42578125" style="28" customWidth="1"/>
    <col min="11524" max="11524" width="15.140625" style="28" customWidth="1"/>
    <col min="11525" max="11525" width="6.85546875" style="28" customWidth="1"/>
    <col min="11526" max="11526" width="45.7109375" style="28" customWidth="1"/>
    <col min="11527" max="11527" width="5.85546875" style="28" customWidth="1"/>
    <col min="11528" max="11528" width="8.5703125" style="28" customWidth="1"/>
    <col min="11529" max="11529" width="14.140625" style="28" customWidth="1"/>
    <col min="11530" max="11530" width="11.140625" style="28" customWidth="1"/>
    <col min="11531" max="11776" width="9.140625" style="28"/>
    <col min="11777" max="11777" width="1.5703125" style="28" customWidth="1"/>
    <col min="11778" max="11778" width="3.42578125" style="28" customWidth="1"/>
    <col min="11779" max="11779" width="19.42578125" style="28" customWidth="1"/>
    <col min="11780" max="11780" width="15.140625" style="28" customWidth="1"/>
    <col min="11781" max="11781" width="6.85546875" style="28" customWidth="1"/>
    <col min="11782" max="11782" width="45.7109375" style="28" customWidth="1"/>
    <col min="11783" max="11783" width="5.85546875" style="28" customWidth="1"/>
    <col min="11784" max="11784" width="8.5703125" style="28" customWidth="1"/>
    <col min="11785" max="11785" width="14.140625" style="28" customWidth="1"/>
    <col min="11786" max="11786" width="11.140625" style="28" customWidth="1"/>
    <col min="11787" max="12032" width="9.140625" style="28"/>
    <col min="12033" max="12033" width="1.5703125" style="28" customWidth="1"/>
    <col min="12034" max="12034" width="3.42578125" style="28" customWidth="1"/>
    <col min="12035" max="12035" width="19.42578125" style="28" customWidth="1"/>
    <col min="12036" max="12036" width="15.140625" style="28" customWidth="1"/>
    <col min="12037" max="12037" width="6.85546875" style="28" customWidth="1"/>
    <col min="12038" max="12038" width="45.7109375" style="28" customWidth="1"/>
    <col min="12039" max="12039" width="5.85546875" style="28" customWidth="1"/>
    <col min="12040" max="12040" width="8.5703125" style="28" customWidth="1"/>
    <col min="12041" max="12041" width="14.140625" style="28" customWidth="1"/>
    <col min="12042" max="12042" width="11.140625" style="28" customWidth="1"/>
    <col min="12043" max="12288" width="9.140625" style="28"/>
    <col min="12289" max="12289" width="1.5703125" style="28" customWidth="1"/>
    <col min="12290" max="12290" width="3.42578125" style="28" customWidth="1"/>
    <col min="12291" max="12291" width="19.42578125" style="28" customWidth="1"/>
    <col min="12292" max="12292" width="15.140625" style="28" customWidth="1"/>
    <col min="12293" max="12293" width="6.85546875" style="28" customWidth="1"/>
    <col min="12294" max="12294" width="45.7109375" style="28" customWidth="1"/>
    <col min="12295" max="12295" width="5.85546875" style="28" customWidth="1"/>
    <col min="12296" max="12296" width="8.5703125" style="28" customWidth="1"/>
    <col min="12297" max="12297" width="14.140625" style="28" customWidth="1"/>
    <col min="12298" max="12298" width="11.140625" style="28" customWidth="1"/>
    <col min="12299" max="12544" width="9.140625" style="28"/>
    <col min="12545" max="12545" width="1.5703125" style="28" customWidth="1"/>
    <col min="12546" max="12546" width="3.42578125" style="28" customWidth="1"/>
    <col min="12547" max="12547" width="19.42578125" style="28" customWidth="1"/>
    <col min="12548" max="12548" width="15.140625" style="28" customWidth="1"/>
    <col min="12549" max="12549" width="6.85546875" style="28" customWidth="1"/>
    <col min="12550" max="12550" width="45.7109375" style="28" customWidth="1"/>
    <col min="12551" max="12551" width="5.85546875" style="28" customWidth="1"/>
    <col min="12552" max="12552" width="8.5703125" style="28" customWidth="1"/>
    <col min="12553" max="12553" width="14.140625" style="28" customWidth="1"/>
    <col min="12554" max="12554" width="11.140625" style="28" customWidth="1"/>
    <col min="12555" max="12800" width="9.140625" style="28"/>
    <col min="12801" max="12801" width="1.5703125" style="28" customWidth="1"/>
    <col min="12802" max="12802" width="3.42578125" style="28" customWidth="1"/>
    <col min="12803" max="12803" width="19.42578125" style="28" customWidth="1"/>
    <col min="12804" max="12804" width="15.140625" style="28" customWidth="1"/>
    <col min="12805" max="12805" width="6.85546875" style="28" customWidth="1"/>
    <col min="12806" max="12806" width="45.7109375" style="28" customWidth="1"/>
    <col min="12807" max="12807" width="5.85546875" style="28" customWidth="1"/>
    <col min="12808" max="12808" width="8.5703125" style="28" customWidth="1"/>
    <col min="12809" max="12809" width="14.140625" style="28" customWidth="1"/>
    <col min="12810" max="12810" width="11.140625" style="28" customWidth="1"/>
    <col min="12811" max="13056" width="9.140625" style="28"/>
    <col min="13057" max="13057" width="1.5703125" style="28" customWidth="1"/>
    <col min="13058" max="13058" width="3.42578125" style="28" customWidth="1"/>
    <col min="13059" max="13059" width="19.42578125" style="28" customWidth="1"/>
    <col min="13060" max="13060" width="15.140625" style="28" customWidth="1"/>
    <col min="13061" max="13061" width="6.85546875" style="28" customWidth="1"/>
    <col min="13062" max="13062" width="45.7109375" style="28" customWidth="1"/>
    <col min="13063" max="13063" width="5.85546875" style="28" customWidth="1"/>
    <col min="13064" max="13064" width="8.5703125" style="28" customWidth="1"/>
    <col min="13065" max="13065" width="14.140625" style="28" customWidth="1"/>
    <col min="13066" max="13066" width="11.140625" style="28" customWidth="1"/>
    <col min="13067" max="13312" width="9.140625" style="28"/>
    <col min="13313" max="13313" width="1.5703125" style="28" customWidth="1"/>
    <col min="13314" max="13314" width="3.42578125" style="28" customWidth="1"/>
    <col min="13315" max="13315" width="19.42578125" style="28" customWidth="1"/>
    <col min="13316" max="13316" width="15.140625" style="28" customWidth="1"/>
    <col min="13317" max="13317" width="6.85546875" style="28" customWidth="1"/>
    <col min="13318" max="13318" width="45.7109375" style="28" customWidth="1"/>
    <col min="13319" max="13319" width="5.85546875" style="28" customWidth="1"/>
    <col min="13320" max="13320" width="8.5703125" style="28" customWidth="1"/>
    <col min="13321" max="13321" width="14.140625" style="28" customWidth="1"/>
    <col min="13322" max="13322" width="11.140625" style="28" customWidth="1"/>
    <col min="13323" max="13568" width="9.140625" style="28"/>
    <col min="13569" max="13569" width="1.5703125" style="28" customWidth="1"/>
    <col min="13570" max="13570" width="3.42578125" style="28" customWidth="1"/>
    <col min="13571" max="13571" width="19.42578125" style="28" customWidth="1"/>
    <col min="13572" max="13572" width="15.140625" style="28" customWidth="1"/>
    <col min="13573" max="13573" width="6.85546875" style="28" customWidth="1"/>
    <col min="13574" max="13574" width="45.7109375" style="28" customWidth="1"/>
    <col min="13575" max="13575" width="5.85546875" style="28" customWidth="1"/>
    <col min="13576" max="13576" width="8.5703125" style="28" customWidth="1"/>
    <col min="13577" max="13577" width="14.140625" style="28" customWidth="1"/>
    <col min="13578" max="13578" width="11.140625" style="28" customWidth="1"/>
    <col min="13579" max="13824" width="9.140625" style="28"/>
    <col min="13825" max="13825" width="1.5703125" style="28" customWidth="1"/>
    <col min="13826" max="13826" width="3.42578125" style="28" customWidth="1"/>
    <col min="13827" max="13827" width="19.42578125" style="28" customWidth="1"/>
    <col min="13828" max="13828" width="15.140625" style="28" customWidth="1"/>
    <col min="13829" max="13829" width="6.85546875" style="28" customWidth="1"/>
    <col min="13830" max="13830" width="45.7109375" style="28" customWidth="1"/>
    <col min="13831" max="13831" width="5.85546875" style="28" customWidth="1"/>
    <col min="13832" max="13832" width="8.5703125" style="28" customWidth="1"/>
    <col min="13833" max="13833" width="14.140625" style="28" customWidth="1"/>
    <col min="13834" max="13834" width="11.140625" style="28" customWidth="1"/>
    <col min="13835" max="14080" width="9.140625" style="28"/>
    <col min="14081" max="14081" width="1.5703125" style="28" customWidth="1"/>
    <col min="14082" max="14082" width="3.42578125" style="28" customWidth="1"/>
    <col min="14083" max="14083" width="19.42578125" style="28" customWidth="1"/>
    <col min="14084" max="14084" width="15.140625" style="28" customWidth="1"/>
    <col min="14085" max="14085" width="6.85546875" style="28" customWidth="1"/>
    <col min="14086" max="14086" width="45.7109375" style="28" customWidth="1"/>
    <col min="14087" max="14087" width="5.85546875" style="28" customWidth="1"/>
    <col min="14088" max="14088" width="8.5703125" style="28" customWidth="1"/>
    <col min="14089" max="14089" width="14.140625" style="28" customWidth="1"/>
    <col min="14090" max="14090" width="11.140625" style="28" customWidth="1"/>
    <col min="14091" max="14336" width="9.140625" style="28"/>
    <col min="14337" max="14337" width="1.5703125" style="28" customWidth="1"/>
    <col min="14338" max="14338" width="3.42578125" style="28" customWidth="1"/>
    <col min="14339" max="14339" width="19.42578125" style="28" customWidth="1"/>
    <col min="14340" max="14340" width="15.140625" style="28" customWidth="1"/>
    <col min="14341" max="14341" width="6.85546875" style="28" customWidth="1"/>
    <col min="14342" max="14342" width="45.7109375" style="28" customWidth="1"/>
    <col min="14343" max="14343" width="5.85546875" style="28" customWidth="1"/>
    <col min="14344" max="14344" width="8.5703125" style="28" customWidth="1"/>
    <col min="14345" max="14345" width="14.140625" style="28" customWidth="1"/>
    <col min="14346" max="14346" width="11.140625" style="28" customWidth="1"/>
    <col min="14347" max="14592" width="9.140625" style="28"/>
    <col min="14593" max="14593" width="1.5703125" style="28" customWidth="1"/>
    <col min="14594" max="14594" width="3.42578125" style="28" customWidth="1"/>
    <col min="14595" max="14595" width="19.42578125" style="28" customWidth="1"/>
    <col min="14596" max="14596" width="15.140625" style="28" customWidth="1"/>
    <col min="14597" max="14597" width="6.85546875" style="28" customWidth="1"/>
    <col min="14598" max="14598" width="45.7109375" style="28" customWidth="1"/>
    <col min="14599" max="14599" width="5.85546875" style="28" customWidth="1"/>
    <col min="14600" max="14600" width="8.5703125" style="28" customWidth="1"/>
    <col min="14601" max="14601" width="14.140625" style="28" customWidth="1"/>
    <col min="14602" max="14602" width="11.140625" style="28" customWidth="1"/>
    <col min="14603" max="14848" width="9.140625" style="28"/>
    <col min="14849" max="14849" width="1.5703125" style="28" customWidth="1"/>
    <col min="14850" max="14850" width="3.42578125" style="28" customWidth="1"/>
    <col min="14851" max="14851" width="19.42578125" style="28" customWidth="1"/>
    <col min="14852" max="14852" width="15.140625" style="28" customWidth="1"/>
    <col min="14853" max="14853" width="6.85546875" style="28" customWidth="1"/>
    <col min="14854" max="14854" width="45.7109375" style="28" customWidth="1"/>
    <col min="14855" max="14855" width="5.85546875" style="28" customWidth="1"/>
    <col min="14856" max="14856" width="8.5703125" style="28" customWidth="1"/>
    <col min="14857" max="14857" width="14.140625" style="28" customWidth="1"/>
    <col min="14858" max="14858" width="11.140625" style="28" customWidth="1"/>
    <col min="14859" max="15104" width="9.140625" style="28"/>
    <col min="15105" max="15105" width="1.5703125" style="28" customWidth="1"/>
    <col min="15106" max="15106" width="3.42578125" style="28" customWidth="1"/>
    <col min="15107" max="15107" width="19.42578125" style="28" customWidth="1"/>
    <col min="15108" max="15108" width="15.140625" style="28" customWidth="1"/>
    <col min="15109" max="15109" width="6.85546875" style="28" customWidth="1"/>
    <col min="15110" max="15110" width="45.7109375" style="28" customWidth="1"/>
    <col min="15111" max="15111" width="5.85546875" style="28" customWidth="1"/>
    <col min="15112" max="15112" width="8.5703125" style="28" customWidth="1"/>
    <col min="15113" max="15113" width="14.140625" style="28" customWidth="1"/>
    <col min="15114" max="15114" width="11.140625" style="28" customWidth="1"/>
    <col min="15115" max="15360" width="9.140625" style="28"/>
    <col min="15361" max="15361" width="1.5703125" style="28" customWidth="1"/>
    <col min="15362" max="15362" width="3.42578125" style="28" customWidth="1"/>
    <col min="15363" max="15363" width="19.42578125" style="28" customWidth="1"/>
    <col min="15364" max="15364" width="15.140625" style="28" customWidth="1"/>
    <col min="15365" max="15365" width="6.85546875" style="28" customWidth="1"/>
    <col min="15366" max="15366" width="45.7109375" style="28" customWidth="1"/>
    <col min="15367" max="15367" width="5.85546875" style="28" customWidth="1"/>
    <col min="15368" max="15368" width="8.5703125" style="28" customWidth="1"/>
    <col min="15369" max="15369" width="14.140625" style="28" customWidth="1"/>
    <col min="15370" max="15370" width="11.140625" style="28" customWidth="1"/>
    <col min="15371" max="15616" width="9.140625" style="28"/>
    <col min="15617" max="15617" width="1.5703125" style="28" customWidth="1"/>
    <col min="15618" max="15618" width="3.42578125" style="28" customWidth="1"/>
    <col min="15619" max="15619" width="19.42578125" style="28" customWidth="1"/>
    <col min="15620" max="15620" width="15.140625" style="28" customWidth="1"/>
    <col min="15621" max="15621" width="6.85546875" style="28" customWidth="1"/>
    <col min="15622" max="15622" width="45.7109375" style="28" customWidth="1"/>
    <col min="15623" max="15623" width="5.85546875" style="28" customWidth="1"/>
    <col min="15624" max="15624" width="8.5703125" style="28" customWidth="1"/>
    <col min="15625" max="15625" width="14.140625" style="28" customWidth="1"/>
    <col min="15626" max="15626" width="11.140625" style="28" customWidth="1"/>
    <col min="15627" max="15872" width="9.140625" style="28"/>
    <col min="15873" max="15873" width="1.5703125" style="28" customWidth="1"/>
    <col min="15874" max="15874" width="3.42578125" style="28" customWidth="1"/>
    <col min="15875" max="15875" width="19.42578125" style="28" customWidth="1"/>
    <col min="15876" max="15876" width="15.140625" style="28" customWidth="1"/>
    <col min="15877" max="15877" width="6.85546875" style="28" customWidth="1"/>
    <col min="15878" max="15878" width="45.7109375" style="28" customWidth="1"/>
    <col min="15879" max="15879" width="5.85546875" style="28" customWidth="1"/>
    <col min="15880" max="15880" width="8.5703125" style="28" customWidth="1"/>
    <col min="15881" max="15881" width="14.140625" style="28" customWidth="1"/>
    <col min="15882" max="15882" width="11.140625" style="28" customWidth="1"/>
    <col min="15883" max="16128" width="9.140625" style="28"/>
    <col min="16129" max="16129" width="1.5703125" style="28" customWidth="1"/>
    <col min="16130" max="16130" width="3.42578125" style="28" customWidth="1"/>
    <col min="16131" max="16131" width="19.42578125" style="28" customWidth="1"/>
    <col min="16132" max="16132" width="15.140625" style="28" customWidth="1"/>
    <col min="16133" max="16133" width="6.85546875" style="28" customWidth="1"/>
    <col min="16134" max="16134" width="45.7109375" style="28" customWidth="1"/>
    <col min="16135" max="16135" width="5.85546875" style="28" customWidth="1"/>
    <col min="16136" max="16136" width="8.5703125" style="28" customWidth="1"/>
    <col min="16137" max="16137" width="14.140625" style="28" customWidth="1"/>
    <col min="16138" max="16138" width="11.140625" style="28" customWidth="1"/>
    <col min="16139" max="16384" width="9.140625" style="28"/>
  </cols>
  <sheetData>
    <row r="1" spans="1:11" s="1" customFormat="1">
      <c r="F1" s="5"/>
      <c r="G1" s="5"/>
      <c r="H1" s="165" t="s">
        <v>150</v>
      </c>
      <c r="I1" s="165"/>
      <c r="J1" s="165"/>
    </row>
    <row r="2" spans="1:11" s="1" customFormat="1">
      <c r="F2" s="165" t="s">
        <v>0</v>
      </c>
      <c r="G2" s="165"/>
      <c r="H2" s="165"/>
      <c r="I2" s="165"/>
      <c r="J2" s="165"/>
    </row>
    <row r="3" spans="1:11" s="1" customFormat="1" ht="15" customHeight="1">
      <c r="B3" s="121"/>
      <c r="C3" s="121"/>
      <c r="D3" s="3"/>
      <c r="E3" s="3"/>
      <c r="F3" s="35"/>
      <c r="G3" s="165" t="s">
        <v>166</v>
      </c>
      <c r="H3" s="165"/>
      <c r="I3" s="165"/>
      <c r="J3" s="165"/>
    </row>
    <row r="4" spans="1:11" s="1" customFormat="1" ht="15" customHeight="1">
      <c r="B4" s="57"/>
      <c r="C4" s="57"/>
      <c r="D4" s="3"/>
      <c r="E4" s="3"/>
      <c r="F4" s="35"/>
      <c r="G4" s="71"/>
      <c r="H4" s="71"/>
      <c r="I4" s="71"/>
      <c r="J4" s="71"/>
    </row>
    <row r="5" spans="1:11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1">
      <c r="A6" s="1"/>
      <c r="B6" s="3"/>
      <c r="C6" s="119" t="s">
        <v>2</v>
      </c>
      <c r="D6" s="119"/>
      <c r="E6" s="119"/>
      <c r="F6" s="119"/>
      <c r="G6" s="119"/>
      <c r="H6" s="119"/>
      <c r="I6" s="119"/>
      <c r="J6" s="1"/>
    </row>
    <row r="7" spans="1:11">
      <c r="A7" s="1"/>
      <c r="B7" s="3"/>
      <c r="C7" s="56"/>
      <c r="D7" s="56"/>
      <c r="E7" s="56"/>
      <c r="F7" s="56"/>
      <c r="G7" s="56"/>
      <c r="H7" s="56"/>
      <c r="I7" s="56"/>
      <c r="J7" s="1"/>
    </row>
    <row r="8" spans="1:11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1" s="19" customFormat="1" ht="26.25" customHeight="1">
      <c r="A9" s="5"/>
      <c r="B9" s="124" t="s">
        <v>67</v>
      </c>
      <c r="C9" s="124"/>
      <c r="D9" s="124"/>
      <c r="E9" s="124"/>
      <c r="F9" s="124"/>
      <c r="G9" s="124"/>
      <c r="H9" s="124"/>
      <c r="I9" s="124"/>
      <c r="J9" s="124"/>
    </row>
    <row r="10" spans="1:11" ht="15" customHeight="1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1" s="19" customFormat="1" ht="13.5" customHeight="1">
      <c r="A11" s="5"/>
      <c r="B11" s="126" t="s">
        <v>106</v>
      </c>
      <c r="C11" s="126"/>
      <c r="D11" s="126"/>
      <c r="E11" s="126"/>
      <c r="F11" s="126"/>
      <c r="G11" s="126"/>
      <c r="H11" s="126"/>
      <c r="I11" s="126"/>
      <c r="J11" s="126"/>
    </row>
    <row r="12" spans="1:11" ht="42" customHeight="1">
      <c r="A12" s="1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19</v>
      </c>
      <c r="J12" s="189" t="s">
        <v>66</v>
      </c>
    </row>
    <row r="13" spans="1:11">
      <c r="A13" s="1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1" ht="16.149999999999999" customHeight="1">
      <c r="A14" s="1"/>
      <c r="B14" s="64">
        <v>1</v>
      </c>
      <c r="C14" s="202" t="s">
        <v>65</v>
      </c>
      <c r="D14" s="203"/>
      <c r="E14" s="203"/>
      <c r="F14" s="204"/>
      <c r="G14" s="64" t="s">
        <v>31</v>
      </c>
      <c r="H14" s="26">
        <v>5</v>
      </c>
      <c r="I14" s="64">
        <v>2022</v>
      </c>
      <c r="J14" s="33">
        <f>10*1.04</f>
        <v>10.4</v>
      </c>
      <c r="K14" s="34"/>
    </row>
    <row r="15" spans="1:11" s="19" customFormat="1" ht="20.25" customHeight="1">
      <c r="A15" s="5"/>
      <c r="B15" s="148" t="s">
        <v>26</v>
      </c>
      <c r="C15" s="148"/>
      <c r="D15" s="148"/>
      <c r="E15" s="148"/>
      <c r="F15" s="148"/>
      <c r="G15" s="148"/>
      <c r="H15" s="148"/>
      <c r="I15" s="148"/>
      <c r="J15" s="148"/>
    </row>
    <row r="16" spans="1:11">
      <c r="A16" s="1"/>
      <c r="B16" s="149" t="s">
        <v>14</v>
      </c>
      <c r="C16" s="150"/>
      <c r="D16" s="151"/>
      <c r="E16" s="152" t="s">
        <v>15</v>
      </c>
      <c r="F16" s="153"/>
      <c r="G16" s="153"/>
      <c r="H16" s="153"/>
      <c r="I16" s="153"/>
      <c r="J16" s="154"/>
    </row>
    <row r="17" spans="1:10" ht="12.75" customHeight="1">
      <c r="A17" s="1"/>
      <c r="B17" s="132"/>
      <c r="C17" s="133"/>
      <c r="D17" s="134"/>
      <c r="E17" s="158" t="s">
        <v>16</v>
      </c>
      <c r="F17" s="159"/>
      <c r="G17" s="277"/>
      <c r="H17" s="190" t="s">
        <v>17</v>
      </c>
      <c r="I17" s="156"/>
      <c r="J17" s="157"/>
    </row>
    <row r="18" spans="1:10" s="6" customFormat="1" ht="15" customHeight="1">
      <c r="A18" s="1"/>
      <c r="B18" s="139">
        <f>E18</f>
        <v>10.4</v>
      </c>
      <c r="C18" s="140"/>
      <c r="D18" s="141"/>
      <c r="E18" s="139">
        <f>SUM(J14)</f>
        <v>10.4</v>
      </c>
      <c r="F18" s="140"/>
      <c r="G18" s="141"/>
      <c r="H18" s="197"/>
      <c r="I18" s="278"/>
      <c r="J18" s="198"/>
    </row>
    <row r="20" spans="1:10" s="1" customFormat="1">
      <c r="F20" s="5"/>
      <c r="G20" s="5"/>
      <c r="H20" s="165"/>
      <c r="I20" s="165"/>
      <c r="J20" s="165"/>
    </row>
    <row r="21" spans="1:10" s="1" customFormat="1">
      <c r="F21" s="165"/>
      <c r="G21" s="165"/>
      <c r="H21" s="165"/>
      <c r="I21" s="165"/>
      <c r="J21" s="165"/>
    </row>
    <row r="22" spans="1:10" s="1" customFormat="1" ht="138" customHeight="1">
      <c r="B22" s="121"/>
      <c r="C22" s="121"/>
      <c r="D22" s="3"/>
      <c r="E22" s="3"/>
      <c r="F22" s="35"/>
      <c r="G22" s="165" t="s">
        <v>68</v>
      </c>
      <c r="H22" s="165"/>
      <c r="I22" s="165"/>
      <c r="J22" s="165"/>
    </row>
    <row r="23" spans="1:10" s="1" customFormat="1" ht="15" customHeight="1">
      <c r="B23" s="57"/>
      <c r="C23" s="57"/>
      <c r="D23" s="3"/>
      <c r="E23" s="3"/>
      <c r="F23" s="35"/>
      <c r="G23" s="71"/>
      <c r="H23" s="71"/>
      <c r="I23" s="71"/>
      <c r="J23" s="71"/>
    </row>
    <row r="24" spans="1:10" ht="15.75">
      <c r="A24" s="1"/>
      <c r="B24" s="122" t="s">
        <v>1</v>
      </c>
      <c r="C24" s="122"/>
      <c r="D24" s="122"/>
      <c r="E24" s="122"/>
      <c r="F24" s="122"/>
      <c r="G24" s="122"/>
      <c r="H24" s="122"/>
      <c r="I24" s="122"/>
      <c r="J24" s="122"/>
    </row>
    <row r="25" spans="1:10">
      <c r="A25" s="1"/>
      <c r="B25" s="3"/>
      <c r="C25" s="119" t="s">
        <v>2</v>
      </c>
      <c r="D25" s="119"/>
      <c r="E25" s="119"/>
      <c r="F25" s="119"/>
      <c r="G25" s="119"/>
      <c r="H25" s="119"/>
      <c r="I25" s="119"/>
      <c r="J25" s="1"/>
    </row>
    <row r="26" spans="1:10">
      <c r="A26" s="1"/>
      <c r="B26" s="3"/>
      <c r="C26" s="56"/>
      <c r="D26" s="56"/>
      <c r="E26" s="56"/>
      <c r="F26" s="56"/>
      <c r="G26" s="56"/>
      <c r="H26" s="56"/>
      <c r="I26" s="56"/>
      <c r="J26" s="1"/>
    </row>
    <row r="27" spans="1:10" ht="20.25">
      <c r="A27" s="1"/>
      <c r="B27" s="3"/>
      <c r="C27" s="123" t="s">
        <v>3</v>
      </c>
      <c r="D27" s="123"/>
      <c r="E27" s="123"/>
      <c r="F27" s="123"/>
      <c r="G27" s="123"/>
      <c r="H27" s="123"/>
      <c r="I27" s="123"/>
      <c r="J27" s="1"/>
    </row>
    <row r="28" spans="1:10" s="19" customFormat="1" ht="26.25" customHeight="1">
      <c r="A28" s="5"/>
      <c r="B28" s="124" t="s">
        <v>67</v>
      </c>
      <c r="C28" s="124"/>
      <c r="D28" s="124"/>
      <c r="E28" s="124"/>
      <c r="F28" s="124"/>
      <c r="G28" s="124"/>
      <c r="H28" s="124"/>
      <c r="I28" s="124"/>
      <c r="J28" s="124"/>
    </row>
    <row r="29" spans="1:10" ht="15" customHeight="1">
      <c r="A29" s="1"/>
      <c r="B29" s="1"/>
      <c r="C29" s="125" t="s">
        <v>4</v>
      </c>
      <c r="D29" s="125"/>
      <c r="E29" s="125"/>
      <c r="F29" s="125"/>
      <c r="G29" s="125"/>
      <c r="H29" s="125"/>
      <c r="I29" s="125"/>
      <c r="J29" s="1"/>
    </row>
    <row r="30" spans="1:10" s="19" customFormat="1" ht="13.5" customHeight="1">
      <c r="A30" s="5"/>
      <c r="B30" s="126" t="s">
        <v>107</v>
      </c>
      <c r="C30" s="126"/>
      <c r="D30" s="126"/>
      <c r="E30" s="126"/>
      <c r="F30" s="126"/>
      <c r="G30" s="126"/>
      <c r="H30" s="126"/>
      <c r="I30" s="126"/>
      <c r="J30" s="126"/>
    </row>
    <row r="31" spans="1:10" ht="42" customHeight="1">
      <c r="A31" s="1"/>
      <c r="B31" s="189" t="s">
        <v>5</v>
      </c>
      <c r="C31" s="149" t="s">
        <v>6</v>
      </c>
      <c r="D31" s="150"/>
      <c r="E31" s="150"/>
      <c r="F31" s="151"/>
      <c r="G31" s="190" t="s">
        <v>7</v>
      </c>
      <c r="H31" s="157"/>
      <c r="I31" s="189" t="s">
        <v>19</v>
      </c>
      <c r="J31" s="189" t="s">
        <v>66</v>
      </c>
    </row>
    <row r="32" spans="1:10">
      <c r="A32" s="1"/>
      <c r="B32" s="128"/>
      <c r="C32" s="132"/>
      <c r="D32" s="133"/>
      <c r="E32" s="133"/>
      <c r="F32" s="134"/>
      <c r="G32" s="63" t="s">
        <v>9</v>
      </c>
      <c r="H32" s="63" t="s">
        <v>10</v>
      </c>
      <c r="I32" s="128"/>
      <c r="J32" s="128"/>
    </row>
    <row r="33" spans="1:11" ht="16.149999999999999" customHeight="1">
      <c r="A33" s="1"/>
      <c r="B33" s="64">
        <v>1</v>
      </c>
      <c r="C33" s="202" t="s">
        <v>65</v>
      </c>
      <c r="D33" s="203"/>
      <c r="E33" s="203"/>
      <c r="F33" s="204"/>
      <c r="G33" s="64" t="s">
        <v>31</v>
      </c>
      <c r="H33" s="26">
        <v>5</v>
      </c>
      <c r="I33" s="64">
        <v>2023</v>
      </c>
      <c r="J33" s="33">
        <f>10.4*1.04</f>
        <v>10.816000000000001</v>
      </c>
      <c r="K33" s="34"/>
    </row>
    <row r="34" spans="1:11" s="19" customFormat="1" ht="22.5" customHeight="1">
      <c r="A34" s="5"/>
      <c r="B34" s="148" t="s">
        <v>26</v>
      </c>
      <c r="C34" s="148"/>
      <c r="D34" s="148"/>
      <c r="E34" s="148"/>
      <c r="F34" s="148"/>
      <c r="G34" s="148"/>
      <c r="H34" s="148"/>
      <c r="I34" s="148"/>
      <c r="J34" s="148"/>
    </row>
    <row r="35" spans="1:11">
      <c r="A35" s="1"/>
      <c r="B35" s="149" t="s">
        <v>14</v>
      </c>
      <c r="C35" s="150"/>
      <c r="D35" s="151"/>
      <c r="E35" s="152" t="s">
        <v>15</v>
      </c>
      <c r="F35" s="153"/>
      <c r="G35" s="153"/>
      <c r="H35" s="153"/>
      <c r="I35" s="153"/>
      <c r="J35" s="154"/>
    </row>
    <row r="36" spans="1:11" ht="12.75" customHeight="1">
      <c r="A36" s="1"/>
      <c r="B36" s="132"/>
      <c r="C36" s="133"/>
      <c r="D36" s="134"/>
      <c r="E36" s="158" t="s">
        <v>16</v>
      </c>
      <c r="F36" s="159"/>
      <c r="G36" s="277"/>
      <c r="H36" s="190" t="s">
        <v>17</v>
      </c>
      <c r="I36" s="156"/>
      <c r="J36" s="157"/>
    </row>
    <row r="37" spans="1:11" s="6" customFormat="1" ht="15" customHeight="1">
      <c r="A37" s="1"/>
      <c r="B37" s="139">
        <f>E37</f>
        <v>10.816000000000001</v>
      </c>
      <c r="C37" s="140"/>
      <c r="D37" s="141"/>
      <c r="E37" s="139">
        <f>SUM(J33)</f>
        <v>10.816000000000001</v>
      </c>
      <c r="F37" s="140"/>
      <c r="G37" s="141"/>
      <c r="H37" s="197"/>
      <c r="I37" s="278"/>
      <c r="J37" s="198"/>
    </row>
  </sheetData>
  <mergeCells count="48">
    <mergeCell ref="B37:D37"/>
    <mergeCell ref="E37:G37"/>
    <mergeCell ref="H37:J37"/>
    <mergeCell ref="C33:F33"/>
    <mergeCell ref="B34:J34"/>
    <mergeCell ref="B35:D36"/>
    <mergeCell ref="E35:J35"/>
    <mergeCell ref="E36:G36"/>
    <mergeCell ref="H36:J36"/>
    <mergeCell ref="B31:B32"/>
    <mergeCell ref="C31:F32"/>
    <mergeCell ref="G31:H31"/>
    <mergeCell ref="I31:I32"/>
    <mergeCell ref="J31:J32"/>
    <mergeCell ref="C25:I25"/>
    <mergeCell ref="C27:I27"/>
    <mergeCell ref="B28:J28"/>
    <mergeCell ref="C29:I29"/>
    <mergeCell ref="B30:J30"/>
    <mergeCell ref="H20:J20"/>
    <mergeCell ref="F21:J21"/>
    <mergeCell ref="B22:C22"/>
    <mergeCell ref="G22:J22"/>
    <mergeCell ref="B24:J24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  <mergeCell ref="H17:J17"/>
    <mergeCell ref="C14:F14"/>
    <mergeCell ref="B18:D18"/>
    <mergeCell ref="E18:G18"/>
    <mergeCell ref="H18:J18"/>
    <mergeCell ref="B15:J15"/>
    <mergeCell ref="B16:D17"/>
    <mergeCell ref="E16:J16"/>
    <mergeCell ref="E17:G17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>
      <selection activeCell="L10" sqref="L10"/>
    </sheetView>
  </sheetViews>
  <sheetFormatPr defaultColWidth="8.85546875" defaultRowHeight="12.75"/>
  <cols>
    <col min="1" max="1" width="2.140625" style="28" customWidth="1"/>
    <col min="2" max="2" width="3.140625" style="28" customWidth="1"/>
    <col min="3" max="3" width="19.42578125" style="28" customWidth="1"/>
    <col min="4" max="4" width="18" style="28" customWidth="1"/>
    <col min="5" max="5" width="6" style="28" customWidth="1"/>
    <col min="6" max="6" width="49.85546875" style="28" customWidth="1"/>
    <col min="7" max="7" width="5.85546875" style="28" customWidth="1"/>
    <col min="8" max="8" width="7.7109375" style="28" customWidth="1"/>
    <col min="9" max="9" width="13" style="28" customWidth="1"/>
    <col min="10" max="10" width="13.85546875" style="28" customWidth="1"/>
    <col min="11" max="16384" width="8.85546875" style="28"/>
  </cols>
  <sheetData>
    <row r="1" spans="1:10" s="1" customFormat="1">
      <c r="F1" s="5"/>
      <c r="G1" s="5"/>
      <c r="H1" s="165" t="s">
        <v>151</v>
      </c>
      <c r="I1" s="165"/>
      <c r="J1" s="165"/>
    </row>
    <row r="2" spans="1:10" s="1" customFormat="1">
      <c r="F2" s="165" t="s">
        <v>0</v>
      </c>
      <c r="G2" s="165"/>
      <c r="H2" s="165"/>
      <c r="I2" s="165"/>
      <c r="J2" s="165"/>
    </row>
    <row r="3" spans="1:10" s="1" customFormat="1" ht="15" customHeight="1">
      <c r="B3" s="121"/>
      <c r="C3" s="121"/>
      <c r="D3" s="3"/>
      <c r="E3" s="3"/>
      <c r="F3" s="5"/>
      <c r="G3" s="165" t="s">
        <v>166</v>
      </c>
      <c r="H3" s="165"/>
      <c r="I3" s="165"/>
      <c r="J3" s="165"/>
    </row>
    <row r="4" spans="1:10" s="1" customFormat="1" ht="15" customHeight="1">
      <c r="B4" s="57"/>
      <c r="C4" s="57"/>
      <c r="D4" s="3"/>
      <c r="E4" s="3"/>
      <c r="G4" s="58"/>
      <c r="H4" s="58"/>
      <c r="I4" s="58"/>
      <c r="J4" s="58"/>
    </row>
    <row r="5" spans="1:10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0" ht="8.25" customHeight="1">
      <c r="A7" s="1"/>
      <c r="B7" s="3"/>
      <c r="C7" s="37"/>
      <c r="D7" s="37"/>
      <c r="E7" s="37"/>
      <c r="F7" s="37"/>
      <c r="G7" s="37"/>
      <c r="H7" s="37"/>
      <c r="I7" s="37"/>
      <c r="J7" s="1"/>
    </row>
    <row r="8" spans="1:10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28.5" customHeight="1">
      <c r="A9" s="5"/>
      <c r="B9" s="54"/>
      <c r="C9" s="124" t="s">
        <v>69</v>
      </c>
      <c r="D9" s="124"/>
      <c r="E9" s="124"/>
      <c r="F9" s="124"/>
      <c r="G9" s="124"/>
      <c r="H9" s="124"/>
      <c r="I9" s="124"/>
      <c r="J9" s="124"/>
    </row>
    <row r="10" spans="1:10" ht="12.75" customHeight="1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0" s="19" customFormat="1">
      <c r="A11" s="5"/>
      <c r="B11" s="208" t="s">
        <v>106</v>
      </c>
      <c r="C11" s="208"/>
      <c r="D11" s="208"/>
      <c r="E11" s="208"/>
      <c r="F11" s="208"/>
      <c r="G11" s="208"/>
      <c r="H11" s="208"/>
      <c r="I11" s="208"/>
      <c r="J11" s="208"/>
    </row>
    <row r="12" spans="1:10" ht="42" customHeight="1">
      <c r="A12" s="3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20</v>
      </c>
    </row>
    <row r="13" spans="1:10">
      <c r="A13" s="3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0" s="6" customFormat="1" ht="15" customHeight="1">
      <c r="A14" s="1"/>
      <c r="B14" s="67">
        <v>1</v>
      </c>
      <c r="C14" s="202" t="s">
        <v>116</v>
      </c>
      <c r="D14" s="203"/>
      <c r="E14" s="203"/>
      <c r="F14" s="204"/>
      <c r="G14" s="64" t="s">
        <v>31</v>
      </c>
      <c r="H14" s="64">
        <v>1500</v>
      </c>
      <c r="I14" s="67">
        <v>2022</v>
      </c>
      <c r="J14" s="36">
        <f>92.4*1.04</f>
        <v>96.096000000000004</v>
      </c>
    </row>
    <row r="15" spans="1:10" s="19" customFormat="1" ht="18" customHeight="1">
      <c r="A15" s="5"/>
      <c r="B15" s="148" t="s">
        <v>23</v>
      </c>
      <c r="C15" s="148"/>
      <c r="D15" s="148"/>
      <c r="E15" s="148"/>
      <c r="F15" s="148"/>
      <c r="G15" s="148"/>
      <c r="H15" s="148"/>
      <c r="I15" s="148"/>
      <c r="J15" s="148"/>
    </row>
    <row r="16" spans="1:10">
      <c r="A16" s="3"/>
      <c r="B16" s="149" t="s">
        <v>14</v>
      </c>
      <c r="C16" s="150"/>
      <c r="D16" s="151"/>
      <c r="E16" s="152" t="s">
        <v>15</v>
      </c>
      <c r="F16" s="153"/>
      <c r="G16" s="153"/>
      <c r="H16" s="153"/>
      <c r="I16" s="153"/>
      <c r="J16" s="154"/>
    </row>
    <row r="17" spans="1:10" ht="26.25" customHeight="1">
      <c r="A17" s="3"/>
      <c r="B17" s="132"/>
      <c r="C17" s="133"/>
      <c r="D17" s="134"/>
      <c r="E17" s="158" t="s">
        <v>16</v>
      </c>
      <c r="F17" s="159"/>
      <c r="G17" s="277"/>
      <c r="H17" s="190" t="s">
        <v>17</v>
      </c>
      <c r="I17" s="156"/>
      <c r="J17" s="157"/>
    </row>
    <row r="18" spans="1:10" ht="15" customHeight="1">
      <c r="A18" s="3"/>
      <c r="B18" s="182">
        <f>E18</f>
        <v>96.096000000000004</v>
      </c>
      <c r="C18" s="183"/>
      <c r="D18" s="184"/>
      <c r="E18" s="182">
        <f>SUM(J14:J14)</f>
        <v>96.096000000000004</v>
      </c>
      <c r="F18" s="183"/>
      <c r="G18" s="184"/>
      <c r="H18" s="176"/>
      <c r="I18" s="177"/>
      <c r="J18" s="178"/>
    </row>
    <row r="21" spans="1:10" s="1" customFormat="1">
      <c r="F21" s="5"/>
      <c r="G21" s="5"/>
      <c r="H21" s="165"/>
      <c r="I21" s="165"/>
      <c r="J21" s="165"/>
    </row>
    <row r="22" spans="1:10" s="1" customFormat="1" ht="118.5" customHeight="1">
      <c r="F22" s="165"/>
      <c r="G22" s="165"/>
      <c r="H22" s="165"/>
      <c r="I22" s="165"/>
      <c r="J22" s="165"/>
    </row>
    <row r="23" spans="1:10" s="1" customFormat="1" ht="15" customHeight="1">
      <c r="B23" s="121"/>
      <c r="C23" s="121"/>
      <c r="D23" s="3"/>
      <c r="E23" s="3"/>
      <c r="F23" s="5"/>
      <c r="G23" s="165"/>
      <c r="H23" s="165"/>
      <c r="I23" s="165"/>
      <c r="J23" s="165"/>
    </row>
    <row r="24" spans="1:10" s="1" customFormat="1" ht="15" customHeight="1">
      <c r="B24" s="57"/>
      <c r="C24" s="57"/>
      <c r="D24" s="3"/>
      <c r="E24" s="3"/>
      <c r="G24" s="58"/>
      <c r="H24" s="58"/>
      <c r="I24" s="58"/>
      <c r="J24" s="58"/>
    </row>
    <row r="25" spans="1:10" ht="15.75">
      <c r="A25" s="1"/>
      <c r="B25" s="122" t="s">
        <v>1</v>
      </c>
      <c r="C25" s="122"/>
      <c r="D25" s="122"/>
      <c r="E25" s="122"/>
      <c r="F25" s="122"/>
      <c r="G25" s="122"/>
      <c r="H25" s="122"/>
      <c r="I25" s="122"/>
      <c r="J25" s="122"/>
    </row>
    <row r="26" spans="1:10">
      <c r="A26" s="1"/>
      <c r="B26" s="3"/>
      <c r="C26" s="119" t="s">
        <v>18</v>
      </c>
      <c r="D26" s="119"/>
      <c r="E26" s="119"/>
      <c r="F26" s="119"/>
      <c r="G26" s="119"/>
      <c r="H26" s="119"/>
      <c r="I26" s="119"/>
      <c r="J26" s="1"/>
    </row>
    <row r="27" spans="1:10" ht="8.25" customHeight="1">
      <c r="A27" s="1"/>
      <c r="B27" s="3"/>
      <c r="C27" s="37"/>
      <c r="D27" s="37"/>
      <c r="E27" s="37"/>
      <c r="F27" s="37"/>
      <c r="G27" s="37"/>
      <c r="H27" s="37"/>
      <c r="I27" s="37"/>
      <c r="J27" s="1"/>
    </row>
    <row r="28" spans="1:10" ht="20.25">
      <c r="A28" s="1"/>
      <c r="B28" s="3"/>
      <c r="C28" s="123" t="s">
        <v>3</v>
      </c>
      <c r="D28" s="123"/>
      <c r="E28" s="123"/>
      <c r="F28" s="123"/>
      <c r="G28" s="123"/>
      <c r="H28" s="123"/>
      <c r="I28" s="123"/>
      <c r="J28" s="1"/>
    </row>
    <row r="29" spans="1:10" s="19" customFormat="1" ht="28.5" customHeight="1">
      <c r="A29" s="5"/>
      <c r="B29" s="54"/>
      <c r="C29" s="124" t="s">
        <v>69</v>
      </c>
      <c r="D29" s="124"/>
      <c r="E29" s="124"/>
      <c r="F29" s="124"/>
      <c r="G29" s="124"/>
      <c r="H29" s="124"/>
      <c r="I29" s="124"/>
      <c r="J29" s="124"/>
    </row>
    <row r="30" spans="1:10" ht="12.75" customHeight="1">
      <c r="A30" s="1"/>
      <c r="B30" s="1"/>
      <c r="C30" s="125" t="s">
        <v>4</v>
      </c>
      <c r="D30" s="125"/>
      <c r="E30" s="125"/>
      <c r="F30" s="125"/>
      <c r="G30" s="125"/>
      <c r="H30" s="125"/>
      <c r="I30" s="125"/>
      <c r="J30" s="1"/>
    </row>
    <row r="31" spans="1:10" s="19" customFormat="1">
      <c r="A31" s="5"/>
      <c r="B31" s="208" t="s">
        <v>107</v>
      </c>
      <c r="C31" s="208"/>
      <c r="D31" s="208"/>
      <c r="E31" s="208"/>
      <c r="F31" s="208"/>
      <c r="G31" s="208"/>
      <c r="H31" s="208"/>
      <c r="I31" s="208"/>
      <c r="J31" s="208"/>
    </row>
    <row r="32" spans="1:10" ht="42" customHeight="1">
      <c r="A32" s="3"/>
      <c r="B32" s="189" t="s">
        <v>5</v>
      </c>
      <c r="C32" s="149" t="s">
        <v>6</v>
      </c>
      <c r="D32" s="150"/>
      <c r="E32" s="150"/>
      <c r="F32" s="151"/>
      <c r="G32" s="190" t="s">
        <v>7</v>
      </c>
      <c r="H32" s="157"/>
      <c r="I32" s="189" t="s">
        <v>8</v>
      </c>
      <c r="J32" s="189" t="s">
        <v>20</v>
      </c>
    </row>
    <row r="33" spans="1:10">
      <c r="A33" s="3"/>
      <c r="B33" s="128"/>
      <c r="C33" s="132"/>
      <c r="D33" s="133"/>
      <c r="E33" s="133"/>
      <c r="F33" s="134"/>
      <c r="G33" s="63" t="s">
        <v>9</v>
      </c>
      <c r="H33" s="63" t="s">
        <v>10</v>
      </c>
      <c r="I33" s="128"/>
      <c r="J33" s="128"/>
    </row>
    <row r="34" spans="1:10" s="6" customFormat="1" ht="15" customHeight="1">
      <c r="A34" s="1"/>
      <c r="B34" s="67">
        <v>1</v>
      </c>
      <c r="C34" s="202" t="s">
        <v>116</v>
      </c>
      <c r="D34" s="203"/>
      <c r="E34" s="203"/>
      <c r="F34" s="204"/>
      <c r="G34" s="64" t="s">
        <v>31</v>
      </c>
      <c r="H34" s="64">
        <v>1500</v>
      </c>
      <c r="I34" s="67">
        <v>2023</v>
      </c>
      <c r="J34" s="36">
        <f>96.1*1.04</f>
        <v>99.944000000000003</v>
      </c>
    </row>
    <row r="35" spans="1:10" s="19" customFormat="1" ht="18" customHeight="1">
      <c r="A35" s="5"/>
      <c r="B35" s="148" t="s">
        <v>23</v>
      </c>
      <c r="C35" s="148"/>
      <c r="D35" s="148"/>
      <c r="E35" s="148"/>
      <c r="F35" s="148"/>
      <c r="G35" s="148"/>
      <c r="H35" s="148"/>
      <c r="I35" s="148"/>
      <c r="J35" s="148"/>
    </row>
    <row r="36" spans="1:10">
      <c r="A36" s="3"/>
      <c r="B36" s="149" t="s">
        <v>14</v>
      </c>
      <c r="C36" s="150"/>
      <c r="D36" s="151"/>
      <c r="E36" s="152" t="s">
        <v>15</v>
      </c>
      <c r="F36" s="153"/>
      <c r="G36" s="153"/>
      <c r="H36" s="153"/>
      <c r="I36" s="153"/>
      <c r="J36" s="154"/>
    </row>
    <row r="37" spans="1:10" ht="26.25" customHeight="1">
      <c r="A37" s="3"/>
      <c r="B37" s="132"/>
      <c r="C37" s="133"/>
      <c r="D37" s="134"/>
      <c r="E37" s="158" t="s">
        <v>16</v>
      </c>
      <c r="F37" s="159"/>
      <c r="G37" s="277"/>
      <c r="H37" s="190" t="s">
        <v>17</v>
      </c>
      <c r="I37" s="156"/>
      <c r="J37" s="157"/>
    </row>
    <row r="38" spans="1:10" ht="15" customHeight="1">
      <c r="A38" s="3"/>
      <c r="B38" s="182">
        <f>E38</f>
        <v>99.944000000000003</v>
      </c>
      <c r="C38" s="183"/>
      <c r="D38" s="184"/>
      <c r="E38" s="182">
        <f>SUM(J34:J34)</f>
        <v>99.944000000000003</v>
      </c>
      <c r="F38" s="183"/>
      <c r="G38" s="184"/>
      <c r="H38" s="176"/>
      <c r="I38" s="177"/>
      <c r="J38" s="178"/>
    </row>
  </sheetData>
  <mergeCells count="48">
    <mergeCell ref="B38:D38"/>
    <mergeCell ref="E38:G38"/>
    <mergeCell ref="H38:J38"/>
    <mergeCell ref="C34:F34"/>
    <mergeCell ref="B35:J35"/>
    <mergeCell ref="B36:D37"/>
    <mergeCell ref="E36:J36"/>
    <mergeCell ref="E37:G37"/>
    <mergeCell ref="H37:J37"/>
    <mergeCell ref="B32:B33"/>
    <mergeCell ref="C32:F33"/>
    <mergeCell ref="G32:H32"/>
    <mergeCell ref="I32:I33"/>
    <mergeCell ref="J32:J33"/>
    <mergeCell ref="C26:I26"/>
    <mergeCell ref="C28:I28"/>
    <mergeCell ref="C29:J29"/>
    <mergeCell ref="C30:I30"/>
    <mergeCell ref="B31:J31"/>
    <mergeCell ref="H21:J21"/>
    <mergeCell ref="F22:J22"/>
    <mergeCell ref="B23:C23"/>
    <mergeCell ref="G23:J23"/>
    <mergeCell ref="B25:J25"/>
    <mergeCell ref="C6:I6"/>
    <mergeCell ref="H1:J1"/>
    <mergeCell ref="F2:J2"/>
    <mergeCell ref="B3:C3"/>
    <mergeCell ref="G3:J3"/>
    <mergeCell ref="B5:J5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G18"/>
    <mergeCell ref="H18:J18"/>
    <mergeCell ref="C14:F14"/>
    <mergeCell ref="B15:J15"/>
    <mergeCell ref="B16:D17"/>
    <mergeCell ref="E16:J16"/>
    <mergeCell ref="E17:G17"/>
    <mergeCell ref="H17:J17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L9" sqref="L9"/>
    </sheetView>
  </sheetViews>
  <sheetFormatPr defaultColWidth="9.140625" defaultRowHeight="12.75"/>
  <cols>
    <col min="1" max="1" width="2.140625" style="28" customWidth="1"/>
    <col min="2" max="2" width="3.140625" style="28" customWidth="1"/>
    <col min="3" max="3" width="19.42578125" style="28" customWidth="1"/>
    <col min="4" max="4" width="18" style="28" customWidth="1"/>
    <col min="5" max="5" width="2.28515625" style="28" customWidth="1"/>
    <col min="6" max="6" width="49.85546875" style="28" customWidth="1"/>
    <col min="7" max="7" width="5.85546875" style="28" customWidth="1"/>
    <col min="8" max="8" width="7.7109375" style="28" customWidth="1"/>
    <col min="9" max="9" width="6.28515625" style="28" customWidth="1"/>
    <col min="10" max="10" width="13.5703125" style="28" customWidth="1"/>
    <col min="11" max="16384" width="9.140625" style="28"/>
  </cols>
  <sheetData>
    <row r="1" spans="1:10" s="1" customFormat="1">
      <c r="H1" s="120" t="s">
        <v>152</v>
      </c>
      <c r="I1" s="120"/>
      <c r="J1" s="120"/>
    </row>
    <row r="2" spans="1:10" s="1" customFormat="1">
      <c r="F2" s="120" t="s">
        <v>0</v>
      </c>
      <c r="G2" s="120"/>
      <c r="H2" s="120"/>
      <c r="I2" s="120"/>
      <c r="J2" s="120"/>
    </row>
    <row r="3" spans="1:10" s="1" customFormat="1" ht="15" customHeight="1">
      <c r="B3" s="121"/>
      <c r="C3" s="121"/>
      <c r="D3" s="3"/>
      <c r="E3" s="3"/>
      <c r="G3" s="120" t="s">
        <v>166</v>
      </c>
      <c r="H3" s="120"/>
      <c r="I3" s="120"/>
      <c r="J3" s="120"/>
    </row>
    <row r="4" spans="1:10" s="1" customFormat="1" ht="15" customHeight="1">
      <c r="B4" s="57"/>
      <c r="C4" s="57"/>
      <c r="D4" s="3"/>
      <c r="E4" s="3"/>
      <c r="G4" s="58"/>
      <c r="H4" s="58"/>
      <c r="I4" s="58"/>
      <c r="J4" s="58"/>
    </row>
    <row r="5" spans="1:10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0" ht="8.25" customHeight="1">
      <c r="A7" s="1"/>
      <c r="B7" s="3"/>
      <c r="C7" s="37"/>
      <c r="D7" s="37"/>
      <c r="E7" s="37"/>
      <c r="F7" s="37"/>
      <c r="G7" s="37"/>
      <c r="H7" s="37"/>
      <c r="I7" s="37"/>
      <c r="J7" s="1"/>
    </row>
    <row r="8" spans="1:10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44.25" customHeight="1">
      <c r="A9" s="5"/>
      <c r="B9" s="124" t="s">
        <v>71</v>
      </c>
      <c r="C9" s="124"/>
      <c r="D9" s="124"/>
      <c r="E9" s="124"/>
      <c r="F9" s="124"/>
      <c r="G9" s="124"/>
      <c r="H9" s="124"/>
      <c r="I9" s="124"/>
      <c r="J9" s="124"/>
    </row>
    <row r="10" spans="1:10" ht="12.75" customHeight="1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0" s="19" customFormat="1">
      <c r="A11" s="5"/>
      <c r="B11" s="208" t="s">
        <v>106</v>
      </c>
      <c r="C11" s="208"/>
      <c r="D11" s="208"/>
      <c r="E11" s="208"/>
      <c r="F11" s="208"/>
      <c r="G11" s="208"/>
      <c r="H11" s="208"/>
      <c r="I11" s="208"/>
      <c r="J11" s="208"/>
    </row>
    <row r="12" spans="1:10" ht="42" customHeight="1">
      <c r="A12" s="3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20</v>
      </c>
    </row>
    <row r="13" spans="1:10" ht="18" customHeight="1">
      <c r="A13" s="3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0" ht="16.149999999999999" customHeight="1">
      <c r="A14" s="3"/>
      <c r="B14" s="64">
        <v>1</v>
      </c>
      <c r="C14" s="145" t="s">
        <v>70</v>
      </c>
      <c r="D14" s="146"/>
      <c r="E14" s="146"/>
      <c r="F14" s="147"/>
      <c r="G14" s="64" t="s">
        <v>31</v>
      </c>
      <c r="H14" s="64">
        <v>500</v>
      </c>
      <c r="I14" s="64">
        <v>2022</v>
      </c>
      <c r="J14" s="27">
        <f>28.7*1.04</f>
        <v>29.847999999999999</v>
      </c>
    </row>
    <row r="15" spans="1:10" ht="17.45" customHeight="1">
      <c r="A15" s="3"/>
      <c r="B15" s="64">
        <v>2</v>
      </c>
      <c r="C15" s="145" t="s">
        <v>117</v>
      </c>
      <c r="D15" s="146"/>
      <c r="E15" s="146"/>
      <c r="F15" s="147"/>
      <c r="G15" s="64" t="s">
        <v>31</v>
      </c>
      <c r="H15" s="64">
        <v>700</v>
      </c>
      <c r="I15" s="64">
        <v>2022</v>
      </c>
      <c r="J15" s="27">
        <f>35.2*1.04</f>
        <v>36.608000000000004</v>
      </c>
    </row>
    <row r="16" spans="1:10" s="19" customFormat="1" ht="25.5" customHeight="1">
      <c r="A16" s="5"/>
      <c r="B16" s="148" t="s">
        <v>23</v>
      </c>
      <c r="C16" s="148"/>
      <c r="D16" s="148"/>
      <c r="E16" s="148"/>
      <c r="F16" s="148"/>
      <c r="G16" s="148"/>
      <c r="H16" s="148"/>
      <c r="I16" s="148"/>
      <c r="J16" s="148"/>
    </row>
    <row r="17" spans="1:10">
      <c r="A17" s="3"/>
      <c r="B17" s="149" t="s">
        <v>14</v>
      </c>
      <c r="C17" s="150"/>
      <c r="D17" s="151"/>
      <c r="E17" s="152" t="s">
        <v>15</v>
      </c>
      <c r="F17" s="153"/>
      <c r="G17" s="153"/>
      <c r="H17" s="153"/>
      <c r="I17" s="153"/>
      <c r="J17" s="154"/>
    </row>
    <row r="18" spans="1:10" ht="23.25" customHeight="1">
      <c r="A18" s="3"/>
      <c r="B18" s="132"/>
      <c r="C18" s="133"/>
      <c r="D18" s="134"/>
      <c r="E18" s="158" t="s">
        <v>16</v>
      </c>
      <c r="F18" s="159"/>
      <c r="G18" s="277"/>
      <c r="H18" s="190" t="s">
        <v>17</v>
      </c>
      <c r="I18" s="156"/>
      <c r="J18" s="157"/>
    </row>
    <row r="19" spans="1:10" s="6" customFormat="1">
      <c r="A19" s="1"/>
      <c r="B19" s="182">
        <f>E19</f>
        <v>66.456000000000003</v>
      </c>
      <c r="C19" s="183"/>
      <c r="D19" s="184"/>
      <c r="E19" s="182">
        <f>SUM(J14:J15)</f>
        <v>66.456000000000003</v>
      </c>
      <c r="F19" s="183"/>
      <c r="G19" s="184"/>
      <c r="H19" s="176"/>
      <c r="I19" s="177"/>
      <c r="J19" s="178"/>
    </row>
    <row r="21" spans="1:10" s="1" customFormat="1">
      <c r="H21" s="120"/>
      <c r="I21" s="120"/>
      <c r="J21" s="120"/>
    </row>
    <row r="22" spans="1:10" s="1" customFormat="1" ht="94.5" customHeight="1">
      <c r="F22" s="120"/>
      <c r="G22" s="120"/>
      <c r="H22" s="120"/>
      <c r="I22" s="120"/>
      <c r="J22" s="120"/>
    </row>
    <row r="23" spans="1:10" s="1" customFormat="1" ht="6.75" customHeight="1">
      <c r="B23" s="121"/>
      <c r="C23" s="121"/>
      <c r="D23" s="3"/>
      <c r="E23" s="3"/>
      <c r="G23" s="120"/>
      <c r="H23" s="120"/>
      <c r="I23" s="120"/>
      <c r="J23" s="120"/>
    </row>
    <row r="24" spans="1:10" s="1" customFormat="1" ht="15" customHeight="1">
      <c r="B24" s="57"/>
      <c r="C24" s="57"/>
      <c r="D24" s="3"/>
      <c r="E24" s="3"/>
      <c r="G24" s="58"/>
      <c r="H24" s="58"/>
      <c r="I24" s="58"/>
      <c r="J24" s="58"/>
    </row>
    <row r="25" spans="1:10" ht="15.75">
      <c r="A25" s="1"/>
      <c r="B25" s="122" t="s">
        <v>1</v>
      </c>
      <c r="C25" s="122"/>
      <c r="D25" s="122"/>
      <c r="E25" s="122"/>
      <c r="F25" s="122"/>
      <c r="G25" s="122"/>
      <c r="H25" s="122"/>
      <c r="I25" s="122"/>
      <c r="J25" s="122"/>
    </row>
    <row r="26" spans="1:10">
      <c r="A26" s="1"/>
      <c r="B26" s="3"/>
      <c r="C26" s="119" t="s">
        <v>18</v>
      </c>
      <c r="D26" s="119"/>
      <c r="E26" s="119"/>
      <c r="F26" s="119"/>
      <c r="G26" s="119"/>
      <c r="H26" s="119"/>
      <c r="I26" s="119"/>
      <c r="J26" s="1"/>
    </row>
    <row r="27" spans="1:10" ht="8.25" customHeight="1">
      <c r="A27" s="1"/>
      <c r="B27" s="3"/>
      <c r="C27" s="37"/>
      <c r="D27" s="37"/>
      <c r="E27" s="37"/>
      <c r="F27" s="37"/>
      <c r="G27" s="37"/>
      <c r="H27" s="37"/>
      <c r="I27" s="37"/>
      <c r="J27" s="1"/>
    </row>
    <row r="28" spans="1:10" ht="20.25">
      <c r="A28" s="1"/>
      <c r="B28" s="3"/>
      <c r="C28" s="123" t="s">
        <v>3</v>
      </c>
      <c r="D28" s="123"/>
      <c r="E28" s="123"/>
      <c r="F28" s="123"/>
      <c r="G28" s="123"/>
      <c r="H28" s="123"/>
      <c r="I28" s="123"/>
      <c r="J28" s="1"/>
    </row>
    <row r="29" spans="1:10" s="19" customFormat="1" ht="44.25" customHeight="1">
      <c r="A29" s="5"/>
      <c r="B29" s="124" t="s">
        <v>71</v>
      </c>
      <c r="C29" s="124"/>
      <c r="D29" s="124"/>
      <c r="E29" s="124"/>
      <c r="F29" s="124"/>
      <c r="G29" s="124"/>
      <c r="H29" s="124"/>
      <c r="I29" s="124"/>
      <c r="J29" s="124"/>
    </row>
    <row r="30" spans="1:10" ht="12.75" customHeight="1">
      <c r="A30" s="1"/>
      <c r="B30" s="1"/>
      <c r="C30" s="125" t="s">
        <v>4</v>
      </c>
      <c r="D30" s="125"/>
      <c r="E30" s="125"/>
      <c r="F30" s="125"/>
      <c r="G30" s="125"/>
      <c r="H30" s="125"/>
      <c r="I30" s="125"/>
      <c r="J30" s="1"/>
    </row>
    <row r="31" spans="1:10" s="19" customFormat="1">
      <c r="A31" s="5"/>
      <c r="B31" s="208" t="s">
        <v>107</v>
      </c>
      <c r="C31" s="208"/>
      <c r="D31" s="208"/>
      <c r="E31" s="208"/>
      <c r="F31" s="208"/>
      <c r="G31" s="208"/>
      <c r="H31" s="208"/>
      <c r="I31" s="208"/>
      <c r="J31" s="208"/>
    </row>
    <row r="32" spans="1:10" ht="42" customHeight="1">
      <c r="A32" s="3"/>
      <c r="B32" s="189" t="s">
        <v>5</v>
      </c>
      <c r="C32" s="149" t="s">
        <v>6</v>
      </c>
      <c r="D32" s="150"/>
      <c r="E32" s="150"/>
      <c r="F32" s="151"/>
      <c r="G32" s="190" t="s">
        <v>7</v>
      </c>
      <c r="H32" s="157"/>
      <c r="I32" s="189" t="s">
        <v>8</v>
      </c>
      <c r="J32" s="189" t="s">
        <v>20</v>
      </c>
    </row>
    <row r="33" spans="1:10" ht="18" customHeight="1">
      <c r="A33" s="3"/>
      <c r="B33" s="128"/>
      <c r="C33" s="132"/>
      <c r="D33" s="133"/>
      <c r="E33" s="133"/>
      <c r="F33" s="134"/>
      <c r="G33" s="63" t="s">
        <v>9</v>
      </c>
      <c r="H33" s="63" t="s">
        <v>10</v>
      </c>
      <c r="I33" s="128"/>
      <c r="J33" s="128"/>
    </row>
    <row r="34" spans="1:10" ht="16.149999999999999" customHeight="1">
      <c r="A34" s="3"/>
      <c r="B34" s="64">
        <v>1</v>
      </c>
      <c r="C34" s="145" t="s">
        <v>70</v>
      </c>
      <c r="D34" s="146"/>
      <c r="E34" s="146"/>
      <c r="F34" s="147"/>
      <c r="G34" s="64" t="s">
        <v>31</v>
      </c>
      <c r="H34" s="64">
        <v>500</v>
      </c>
      <c r="I34" s="64">
        <v>2023</v>
      </c>
      <c r="J34" s="27">
        <f>29.8*1.04</f>
        <v>30.992000000000001</v>
      </c>
    </row>
    <row r="35" spans="1:10" ht="17.45" customHeight="1">
      <c r="A35" s="3"/>
      <c r="B35" s="64">
        <v>2</v>
      </c>
      <c r="C35" s="145" t="s">
        <v>117</v>
      </c>
      <c r="D35" s="146"/>
      <c r="E35" s="146"/>
      <c r="F35" s="147"/>
      <c r="G35" s="64" t="s">
        <v>31</v>
      </c>
      <c r="H35" s="64">
        <v>700</v>
      </c>
      <c r="I35" s="64">
        <v>2023</v>
      </c>
      <c r="J35" s="27">
        <f>36.6*1.04</f>
        <v>38.064</v>
      </c>
    </row>
    <row r="36" spans="1:10" s="19" customFormat="1" ht="25.5" customHeight="1">
      <c r="A36" s="5"/>
      <c r="B36" s="148" t="s">
        <v>23</v>
      </c>
      <c r="C36" s="148"/>
      <c r="D36" s="148"/>
      <c r="E36" s="148"/>
      <c r="F36" s="148"/>
      <c r="G36" s="148"/>
      <c r="H36" s="148"/>
      <c r="I36" s="148"/>
      <c r="J36" s="148"/>
    </row>
    <row r="37" spans="1:10">
      <c r="A37" s="3"/>
      <c r="B37" s="149" t="s">
        <v>14</v>
      </c>
      <c r="C37" s="150"/>
      <c r="D37" s="151"/>
      <c r="E37" s="152" t="s">
        <v>15</v>
      </c>
      <c r="F37" s="153"/>
      <c r="G37" s="153"/>
      <c r="H37" s="153"/>
      <c r="I37" s="153"/>
      <c r="J37" s="154"/>
    </row>
    <row r="38" spans="1:10" ht="23.25" customHeight="1">
      <c r="A38" s="3"/>
      <c r="B38" s="132"/>
      <c r="C38" s="133"/>
      <c r="D38" s="134"/>
      <c r="E38" s="158" t="s">
        <v>16</v>
      </c>
      <c r="F38" s="159"/>
      <c r="G38" s="277"/>
      <c r="H38" s="190" t="s">
        <v>17</v>
      </c>
      <c r="I38" s="156"/>
      <c r="J38" s="157"/>
    </row>
    <row r="39" spans="1:10" s="6" customFormat="1">
      <c r="A39" s="1"/>
      <c r="B39" s="182">
        <f>E39</f>
        <v>69.055999999999997</v>
      </c>
      <c r="C39" s="183"/>
      <c r="D39" s="184"/>
      <c r="E39" s="182">
        <f>SUM(J34:J35)</f>
        <v>69.055999999999997</v>
      </c>
      <c r="F39" s="183"/>
      <c r="G39" s="184"/>
      <c r="H39" s="176"/>
      <c r="I39" s="177"/>
      <c r="J39" s="178"/>
    </row>
  </sheetData>
  <mergeCells count="50">
    <mergeCell ref="B39:D39"/>
    <mergeCell ref="E39:G39"/>
    <mergeCell ref="H39:J39"/>
    <mergeCell ref="C34:F34"/>
    <mergeCell ref="C35:F35"/>
    <mergeCell ref="B36:J36"/>
    <mergeCell ref="B37:D38"/>
    <mergeCell ref="E37:J37"/>
    <mergeCell ref="E38:G38"/>
    <mergeCell ref="H38:J38"/>
    <mergeCell ref="B32:B33"/>
    <mergeCell ref="C32:F33"/>
    <mergeCell ref="G32:H32"/>
    <mergeCell ref="I32:I33"/>
    <mergeCell ref="J32:J33"/>
    <mergeCell ref="C26:I26"/>
    <mergeCell ref="C28:I28"/>
    <mergeCell ref="B29:J29"/>
    <mergeCell ref="C30:I30"/>
    <mergeCell ref="B31:J31"/>
    <mergeCell ref="H21:J21"/>
    <mergeCell ref="F22:J22"/>
    <mergeCell ref="B23:C23"/>
    <mergeCell ref="G23:J23"/>
    <mergeCell ref="B25:J25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G19"/>
    <mergeCell ref="H19:J19"/>
    <mergeCell ref="C14:F14"/>
    <mergeCell ref="C15:F15"/>
    <mergeCell ref="B16:J16"/>
    <mergeCell ref="B17:D18"/>
    <mergeCell ref="E17:J17"/>
    <mergeCell ref="E18:G18"/>
    <mergeCell ref="H18:J18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>
      <selection activeCell="L8" sqref="L8"/>
    </sheetView>
  </sheetViews>
  <sheetFormatPr defaultColWidth="8.85546875" defaultRowHeight="12.75"/>
  <cols>
    <col min="1" max="1" width="2.140625" style="28" customWidth="1"/>
    <col min="2" max="2" width="3.140625" style="28" customWidth="1"/>
    <col min="3" max="3" width="19.42578125" style="28" customWidth="1"/>
    <col min="4" max="4" width="18" style="28" customWidth="1"/>
    <col min="5" max="5" width="6" style="28" customWidth="1"/>
    <col min="6" max="6" width="49.85546875" style="28" customWidth="1"/>
    <col min="7" max="7" width="5.85546875" style="28" customWidth="1"/>
    <col min="8" max="8" width="7.7109375" style="28" customWidth="1"/>
    <col min="9" max="9" width="13" style="28" customWidth="1"/>
    <col min="10" max="10" width="13.5703125" style="28" customWidth="1"/>
    <col min="11" max="16384" width="8.85546875" style="28"/>
  </cols>
  <sheetData>
    <row r="1" spans="1:10" s="1" customFormat="1">
      <c r="H1" s="120" t="s">
        <v>153</v>
      </c>
      <c r="I1" s="120"/>
      <c r="J1" s="120"/>
    </row>
    <row r="2" spans="1:10" s="1" customFormat="1">
      <c r="F2" s="120" t="s">
        <v>0</v>
      </c>
      <c r="G2" s="120"/>
      <c r="H2" s="120"/>
      <c r="I2" s="120"/>
      <c r="J2" s="120"/>
    </row>
    <row r="3" spans="1:10" s="1" customFormat="1" ht="15" customHeight="1">
      <c r="B3" s="121"/>
      <c r="C3" s="121"/>
      <c r="D3" s="3"/>
      <c r="E3" s="3"/>
      <c r="G3" s="120" t="s">
        <v>166</v>
      </c>
      <c r="H3" s="120"/>
      <c r="I3" s="120"/>
      <c r="J3" s="120"/>
    </row>
    <row r="4" spans="1:10" s="1" customFormat="1" ht="15" customHeight="1">
      <c r="B4" s="57"/>
      <c r="C4" s="57"/>
      <c r="D4" s="3"/>
      <c r="E4" s="3"/>
      <c r="G4" s="58"/>
      <c r="H4" s="58"/>
      <c r="I4" s="58"/>
      <c r="J4" s="58"/>
    </row>
    <row r="5" spans="1:10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0" ht="8.25" customHeight="1">
      <c r="A7" s="1"/>
      <c r="B7" s="3"/>
      <c r="C7" s="37"/>
      <c r="D7" s="37"/>
      <c r="E7" s="37"/>
      <c r="F7" s="37"/>
      <c r="G7" s="37"/>
      <c r="H7" s="37"/>
      <c r="I7" s="37"/>
      <c r="J7" s="1"/>
    </row>
    <row r="8" spans="1:10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48" customHeight="1">
      <c r="A9" s="5"/>
      <c r="B9" s="124" t="s">
        <v>73</v>
      </c>
      <c r="C9" s="124"/>
      <c r="D9" s="124"/>
      <c r="E9" s="124"/>
      <c r="F9" s="124"/>
      <c r="G9" s="124"/>
      <c r="H9" s="124"/>
      <c r="I9" s="124"/>
      <c r="J9" s="124"/>
    </row>
    <row r="10" spans="1:10" ht="12.75" customHeight="1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0" s="19" customFormat="1">
      <c r="A11" s="5"/>
      <c r="B11" s="208" t="s">
        <v>106</v>
      </c>
      <c r="C11" s="208"/>
      <c r="D11" s="208"/>
      <c r="E11" s="208"/>
      <c r="F11" s="208"/>
      <c r="G11" s="208"/>
      <c r="H11" s="208"/>
      <c r="I11" s="208"/>
      <c r="J11" s="208"/>
    </row>
    <row r="12" spans="1:10" ht="42" customHeight="1">
      <c r="A12" s="3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20</v>
      </c>
    </row>
    <row r="13" spans="1:10">
      <c r="A13" s="3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0" ht="32.25" customHeight="1">
      <c r="A14" s="3"/>
      <c r="B14" s="64">
        <v>1</v>
      </c>
      <c r="C14" s="145" t="s">
        <v>72</v>
      </c>
      <c r="D14" s="146"/>
      <c r="E14" s="146"/>
      <c r="F14" s="147"/>
      <c r="G14" s="66" t="s">
        <v>31</v>
      </c>
      <c r="H14" s="64">
        <v>1500</v>
      </c>
      <c r="I14" s="64">
        <v>2022</v>
      </c>
      <c r="J14" s="27">
        <f>52.8*1.04</f>
        <v>54.911999999999999</v>
      </c>
    </row>
    <row r="15" spans="1:10" s="19" customFormat="1" ht="25.5" customHeight="1">
      <c r="A15" s="5"/>
      <c r="B15" s="148" t="s">
        <v>23</v>
      </c>
      <c r="C15" s="148"/>
      <c r="D15" s="148"/>
      <c r="E15" s="148"/>
      <c r="F15" s="148"/>
      <c r="G15" s="148"/>
      <c r="H15" s="148"/>
      <c r="I15" s="148"/>
      <c r="J15" s="148"/>
    </row>
    <row r="16" spans="1:10" ht="14.25" customHeight="1">
      <c r="A16" s="3"/>
      <c r="B16" s="149" t="s">
        <v>14</v>
      </c>
      <c r="C16" s="150"/>
      <c r="D16" s="151"/>
      <c r="E16" s="152" t="s">
        <v>15</v>
      </c>
      <c r="F16" s="153"/>
      <c r="G16" s="153"/>
      <c r="H16" s="153"/>
      <c r="I16" s="153"/>
      <c r="J16" s="154"/>
    </row>
    <row r="17" spans="1:10" ht="18" customHeight="1">
      <c r="A17" s="3"/>
      <c r="B17" s="132"/>
      <c r="C17" s="133"/>
      <c r="D17" s="134"/>
      <c r="E17" s="158" t="s">
        <v>16</v>
      </c>
      <c r="F17" s="159"/>
      <c r="G17" s="277"/>
      <c r="H17" s="190" t="s">
        <v>17</v>
      </c>
      <c r="I17" s="156"/>
      <c r="J17" s="157"/>
    </row>
    <row r="18" spans="1:10">
      <c r="A18" s="3"/>
      <c r="B18" s="182">
        <f>E18</f>
        <v>54.911999999999999</v>
      </c>
      <c r="C18" s="183"/>
      <c r="D18" s="184"/>
      <c r="E18" s="182">
        <f>SUM(J14)</f>
        <v>54.911999999999999</v>
      </c>
      <c r="F18" s="183"/>
      <c r="G18" s="184"/>
      <c r="H18" s="176"/>
      <c r="I18" s="177"/>
      <c r="J18" s="178"/>
    </row>
    <row r="19" spans="1:10" s="1" customFormat="1">
      <c r="H19" s="120"/>
      <c r="I19" s="120"/>
      <c r="J19" s="120"/>
    </row>
    <row r="20" spans="1:10" s="1" customFormat="1">
      <c r="F20" s="120"/>
      <c r="G20" s="120"/>
      <c r="H20" s="120"/>
      <c r="I20" s="120"/>
      <c r="J20" s="120"/>
    </row>
    <row r="21" spans="1:10" s="1" customFormat="1" ht="132.75" customHeight="1">
      <c r="B21" s="121"/>
      <c r="C21" s="121"/>
      <c r="D21" s="3"/>
      <c r="E21" s="3"/>
      <c r="G21" s="120"/>
      <c r="H21" s="120"/>
      <c r="I21" s="120"/>
      <c r="J21" s="120"/>
    </row>
    <row r="22" spans="1:10" ht="15.75">
      <c r="A22" s="1"/>
      <c r="B22" s="122" t="s">
        <v>1</v>
      </c>
      <c r="C22" s="122"/>
      <c r="D22" s="122"/>
      <c r="E22" s="122"/>
      <c r="F22" s="122"/>
      <c r="G22" s="122"/>
      <c r="H22" s="122"/>
      <c r="I22" s="122"/>
      <c r="J22" s="122"/>
    </row>
    <row r="23" spans="1:10">
      <c r="A23" s="1"/>
      <c r="B23" s="3"/>
      <c r="C23" s="119" t="s">
        <v>18</v>
      </c>
      <c r="D23" s="119"/>
      <c r="E23" s="119"/>
      <c r="F23" s="119"/>
      <c r="G23" s="119"/>
      <c r="H23" s="119"/>
      <c r="I23" s="119"/>
      <c r="J23" s="1"/>
    </row>
    <row r="24" spans="1:10" ht="8.25" customHeight="1">
      <c r="A24" s="1"/>
      <c r="B24" s="3"/>
      <c r="C24" s="37"/>
      <c r="D24" s="37"/>
      <c r="E24" s="37"/>
      <c r="F24" s="37"/>
      <c r="G24" s="37"/>
      <c r="H24" s="37"/>
      <c r="I24" s="37"/>
      <c r="J24" s="1"/>
    </row>
    <row r="25" spans="1:10" ht="20.25">
      <c r="A25" s="1"/>
      <c r="B25" s="3"/>
      <c r="C25" s="123" t="s">
        <v>3</v>
      </c>
      <c r="D25" s="123"/>
      <c r="E25" s="123"/>
      <c r="F25" s="123"/>
      <c r="G25" s="123"/>
      <c r="H25" s="123"/>
      <c r="I25" s="123"/>
      <c r="J25" s="1"/>
    </row>
    <row r="26" spans="1:10" s="19" customFormat="1" ht="35.25" customHeight="1">
      <c r="A26" s="5"/>
      <c r="B26" s="124" t="s">
        <v>73</v>
      </c>
      <c r="C26" s="124"/>
      <c r="D26" s="124"/>
      <c r="E26" s="124"/>
      <c r="F26" s="124"/>
      <c r="G26" s="124"/>
      <c r="H26" s="124"/>
      <c r="I26" s="124"/>
      <c r="J26" s="124"/>
    </row>
    <row r="27" spans="1:10" ht="12.75" customHeight="1">
      <c r="A27" s="1"/>
      <c r="B27" s="1"/>
      <c r="C27" s="125" t="s">
        <v>4</v>
      </c>
      <c r="D27" s="125"/>
      <c r="E27" s="125"/>
      <c r="F27" s="125"/>
      <c r="G27" s="125"/>
      <c r="H27" s="125"/>
      <c r="I27" s="125"/>
      <c r="J27" s="1"/>
    </row>
    <row r="28" spans="1:10" s="19" customFormat="1">
      <c r="A28" s="5"/>
      <c r="B28" s="208" t="s">
        <v>107</v>
      </c>
      <c r="C28" s="208"/>
      <c r="D28" s="208"/>
      <c r="E28" s="208"/>
      <c r="F28" s="208"/>
      <c r="G28" s="208"/>
      <c r="H28" s="208"/>
      <c r="I28" s="208"/>
      <c r="J28" s="208"/>
    </row>
    <row r="29" spans="1:10" ht="42" customHeight="1">
      <c r="A29" s="3"/>
      <c r="B29" s="189" t="s">
        <v>5</v>
      </c>
      <c r="C29" s="149" t="s">
        <v>6</v>
      </c>
      <c r="D29" s="150"/>
      <c r="E29" s="150"/>
      <c r="F29" s="151"/>
      <c r="G29" s="190" t="s">
        <v>7</v>
      </c>
      <c r="H29" s="157"/>
      <c r="I29" s="189" t="s">
        <v>8</v>
      </c>
      <c r="J29" s="189" t="s">
        <v>20</v>
      </c>
    </row>
    <row r="30" spans="1:10">
      <c r="A30" s="3"/>
      <c r="B30" s="128"/>
      <c r="C30" s="132"/>
      <c r="D30" s="133"/>
      <c r="E30" s="133"/>
      <c r="F30" s="134"/>
      <c r="G30" s="63" t="s">
        <v>9</v>
      </c>
      <c r="H30" s="63" t="s">
        <v>10</v>
      </c>
      <c r="I30" s="128"/>
      <c r="J30" s="128"/>
    </row>
    <row r="31" spans="1:10" ht="32.25" customHeight="1">
      <c r="A31" s="3"/>
      <c r="B31" s="64">
        <v>1</v>
      </c>
      <c r="C31" s="145" t="s">
        <v>118</v>
      </c>
      <c r="D31" s="146"/>
      <c r="E31" s="146"/>
      <c r="F31" s="147"/>
      <c r="G31" s="66" t="s">
        <v>31</v>
      </c>
      <c r="H31" s="64">
        <v>1500</v>
      </c>
      <c r="I31" s="64">
        <v>2023</v>
      </c>
      <c r="J31" s="27">
        <f>54.9*1.04</f>
        <v>57.096000000000004</v>
      </c>
    </row>
    <row r="32" spans="1:10" s="19" customFormat="1" ht="25.5" customHeight="1">
      <c r="A32" s="5"/>
      <c r="B32" s="148" t="s">
        <v>23</v>
      </c>
      <c r="C32" s="148"/>
      <c r="D32" s="148"/>
      <c r="E32" s="148"/>
      <c r="F32" s="148"/>
      <c r="G32" s="148"/>
      <c r="H32" s="148"/>
      <c r="I32" s="148"/>
      <c r="J32" s="148"/>
    </row>
    <row r="33" spans="1:10" ht="14.25" customHeight="1">
      <c r="A33" s="3"/>
      <c r="B33" s="149" t="s">
        <v>14</v>
      </c>
      <c r="C33" s="150"/>
      <c r="D33" s="151"/>
      <c r="E33" s="152" t="s">
        <v>15</v>
      </c>
      <c r="F33" s="153"/>
      <c r="G33" s="153"/>
      <c r="H33" s="153"/>
      <c r="I33" s="153"/>
      <c r="J33" s="154"/>
    </row>
    <row r="34" spans="1:10" ht="18" customHeight="1">
      <c r="A34" s="3"/>
      <c r="B34" s="132"/>
      <c r="C34" s="133"/>
      <c r="D34" s="134"/>
      <c r="E34" s="158" t="s">
        <v>16</v>
      </c>
      <c r="F34" s="159"/>
      <c r="G34" s="277"/>
      <c r="H34" s="190" t="s">
        <v>17</v>
      </c>
      <c r="I34" s="156"/>
      <c r="J34" s="157"/>
    </row>
    <row r="35" spans="1:10">
      <c r="A35" s="3"/>
      <c r="B35" s="182">
        <f>E35</f>
        <v>57.096000000000004</v>
      </c>
      <c r="C35" s="183"/>
      <c r="D35" s="184"/>
      <c r="E35" s="182">
        <f>SUM(J31)</f>
        <v>57.096000000000004</v>
      </c>
      <c r="F35" s="183"/>
      <c r="G35" s="184"/>
      <c r="H35" s="176"/>
      <c r="I35" s="177"/>
      <c r="J35" s="178"/>
    </row>
  </sheetData>
  <mergeCells count="48">
    <mergeCell ref="B35:D35"/>
    <mergeCell ref="E35:G35"/>
    <mergeCell ref="H35:J35"/>
    <mergeCell ref="C31:F31"/>
    <mergeCell ref="B32:J32"/>
    <mergeCell ref="B33:D34"/>
    <mergeCell ref="E33:J33"/>
    <mergeCell ref="E34:G34"/>
    <mergeCell ref="H34:J34"/>
    <mergeCell ref="B29:B30"/>
    <mergeCell ref="C29:F30"/>
    <mergeCell ref="G29:H29"/>
    <mergeCell ref="I29:I30"/>
    <mergeCell ref="J29:J30"/>
    <mergeCell ref="C23:I23"/>
    <mergeCell ref="C25:I25"/>
    <mergeCell ref="B26:J26"/>
    <mergeCell ref="C27:I27"/>
    <mergeCell ref="B28:J28"/>
    <mergeCell ref="H19:J19"/>
    <mergeCell ref="F20:J20"/>
    <mergeCell ref="B21:C21"/>
    <mergeCell ref="G21:J21"/>
    <mergeCell ref="B22:J22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G18"/>
    <mergeCell ref="H18:J18"/>
    <mergeCell ref="C14:F14"/>
    <mergeCell ref="B15:J15"/>
    <mergeCell ref="B16:D17"/>
    <mergeCell ref="E16:J16"/>
    <mergeCell ref="E17:G17"/>
    <mergeCell ref="H17:J17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>
      <selection activeCell="L9" sqref="L9"/>
    </sheetView>
  </sheetViews>
  <sheetFormatPr defaultColWidth="8.85546875" defaultRowHeight="12.75"/>
  <cols>
    <col min="1" max="1" width="2.140625" style="28" customWidth="1"/>
    <col min="2" max="2" width="3.42578125" style="28" customWidth="1"/>
    <col min="3" max="3" width="19.42578125" style="28" customWidth="1"/>
    <col min="4" max="4" width="18" style="28" customWidth="1"/>
    <col min="5" max="5" width="6" style="28" customWidth="1"/>
    <col min="6" max="6" width="49.85546875" style="28" customWidth="1"/>
    <col min="7" max="7" width="7" style="28" customWidth="1"/>
    <col min="8" max="8" width="7.7109375" style="28" customWidth="1"/>
    <col min="9" max="9" width="12.28515625" style="28" customWidth="1"/>
    <col min="10" max="10" width="11.140625" style="28" customWidth="1"/>
    <col min="11" max="16384" width="8.85546875" style="28"/>
  </cols>
  <sheetData>
    <row r="1" spans="1:10" s="1" customFormat="1">
      <c r="H1" s="120" t="s">
        <v>154</v>
      </c>
      <c r="I1" s="120"/>
      <c r="J1" s="120"/>
    </row>
    <row r="2" spans="1:10" s="1" customFormat="1">
      <c r="F2" s="120" t="s">
        <v>0</v>
      </c>
      <c r="G2" s="120"/>
      <c r="H2" s="120"/>
      <c r="I2" s="120"/>
      <c r="J2" s="120"/>
    </row>
    <row r="3" spans="1:10" s="1" customFormat="1" ht="15" customHeight="1">
      <c r="B3" s="121"/>
      <c r="C3" s="121"/>
      <c r="D3" s="3"/>
      <c r="E3" s="3"/>
      <c r="G3" s="120" t="s">
        <v>166</v>
      </c>
      <c r="H3" s="120"/>
      <c r="I3" s="120"/>
      <c r="J3" s="120"/>
    </row>
    <row r="4" spans="1:10" s="1" customFormat="1" ht="15" customHeight="1">
      <c r="B4" s="57"/>
      <c r="C4" s="57"/>
      <c r="D4" s="3"/>
      <c r="E4" s="3"/>
      <c r="G4" s="58"/>
      <c r="H4" s="58"/>
      <c r="I4" s="58"/>
      <c r="J4" s="58"/>
    </row>
    <row r="5" spans="1:10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0" ht="8.25" customHeight="1">
      <c r="A7" s="1"/>
      <c r="B7" s="3"/>
      <c r="C7" s="37"/>
      <c r="D7" s="37"/>
      <c r="E7" s="37"/>
      <c r="F7" s="37"/>
      <c r="G7" s="37"/>
      <c r="H7" s="37"/>
      <c r="I7" s="37"/>
      <c r="J7" s="1"/>
    </row>
    <row r="8" spans="1:10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41.25" customHeight="1">
      <c r="A9" s="5"/>
      <c r="B9" s="54"/>
      <c r="C9" s="124" t="s">
        <v>74</v>
      </c>
      <c r="D9" s="124"/>
      <c r="E9" s="124"/>
      <c r="F9" s="124"/>
      <c r="G9" s="124"/>
      <c r="H9" s="124"/>
      <c r="I9" s="124"/>
      <c r="J9" s="124"/>
    </row>
    <row r="10" spans="1:10" ht="12.75" customHeight="1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0" s="19" customFormat="1">
      <c r="A11" s="5"/>
      <c r="B11" s="208" t="s">
        <v>106</v>
      </c>
      <c r="C11" s="208"/>
      <c r="D11" s="208"/>
      <c r="E11" s="208"/>
      <c r="F11" s="208"/>
      <c r="G11" s="208"/>
      <c r="H11" s="208"/>
      <c r="I11" s="208"/>
      <c r="J11" s="208"/>
    </row>
    <row r="12" spans="1:10" ht="42" customHeight="1">
      <c r="A12" s="3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20</v>
      </c>
    </row>
    <row r="13" spans="1:10">
      <c r="A13" s="3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0" ht="15.75" customHeight="1">
      <c r="A14" s="3"/>
      <c r="B14" s="63">
        <v>1</v>
      </c>
      <c r="C14" s="145" t="s">
        <v>119</v>
      </c>
      <c r="D14" s="146"/>
      <c r="E14" s="146"/>
      <c r="F14" s="147"/>
      <c r="G14" s="63" t="s">
        <v>31</v>
      </c>
      <c r="H14" s="64">
        <v>1500</v>
      </c>
      <c r="I14" s="63">
        <v>2022</v>
      </c>
      <c r="J14" s="32">
        <f>32.4*1.04</f>
        <v>33.695999999999998</v>
      </c>
    </row>
    <row r="15" spans="1:10" s="19" customFormat="1" ht="18" customHeight="1">
      <c r="A15" s="5"/>
      <c r="B15" s="148" t="s">
        <v>23</v>
      </c>
      <c r="C15" s="148"/>
      <c r="D15" s="148"/>
      <c r="E15" s="148"/>
      <c r="F15" s="148"/>
      <c r="G15" s="148"/>
      <c r="H15" s="148"/>
      <c r="I15" s="148"/>
      <c r="J15" s="148"/>
    </row>
    <row r="16" spans="1:10">
      <c r="A16" s="3"/>
      <c r="B16" s="149" t="s">
        <v>14</v>
      </c>
      <c r="C16" s="150"/>
      <c r="D16" s="151"/>
      <c r="E16" s="152" t="s">
        <v>15</v>
      </c>
      <c r="F16" s="153"/>
      <c r="G16" s="153"/>
      <c r="H16" s="153"/>
      <c r="I16" s="153"/>
      <c r="J16" s="154"/>
    </row>
    <row r="17" spans="1:10" ht="26.25" customHeight="1">
      <c r="A17" s="3"/>
      <c r="B17" s="132"/>
      <c r="C17" s="133"/>
      <c r="D17" s="134"/>
      <c r="E17" s="158" t="s">
        <v>16</v>
      </c>
      <c r="F17" s="159"/>
      <c r="G17" s="277"/>
      <c r="H17" s="190" t="s">
        <v>17</v>
      </c>
      <c r="I17" s="156"/>
      <c r="J17" s="157"/>
    </row>
    <row r="18" spans="1:10" s="6" customFormat="1" ht="15" customHeight="1">
      <c r="A18" s="1"/>
      <c r="B18" s="182">
        <f>E18</f>
        <v>33.695999999999998</v>
      </c>
      <c r="C18" s="183"/>
      <c r="D18" s="184"/>
      <c r="E18" s="182">
        <f>SUM(J14)</f>
        <v>33.695999999999998</v>
      </c>
      <c r="F18" s="183"/>
      <c r="G18" s="184"/>
      <c r="H18" s="176"/>
      <c r="I18" s="177"/>
      <c r="J18" s="178"/>
    </row>
    <row r="20" spans="1:10" s="1" customFormat="1">
      <c r="H20" s="120"/>
      <c r="I20" s="120"/>
      <c r="J20" s="120"/>
    </row>
    <row r="21" spans="1:10" s="1" customFormat="1">
      <c r="F21" s="120"/>
      <c r="G21" s="120"/>
      <c r="H21" s="120"/>
      <c r="I21" s="120"/>
      <c r="J21" s="120"/>
    </row>
    <row r="22" spans="1:10" s="1" customFormat="1" ht="138.75" customHeight="1">
      <c r="B22" s="121"/>
      <c r="C22" s="121"/>
      <c r="D22" s="3"/>
      <c r="E22" s="3"/>
      <c r="G22" s="120"/>
      <c r="H22" s="120"/>
      <c r="I22" s="120"/>
      <c r="J22" s="120"/>
    </row>
    <row r="23" spans="1:10" ht="15.75">
      <c r="A23" s="1"/>
      <c r="B23" s="122" t="s">
        <v>1</v>
      </c>
      <c r="C23" s="122"/>
      <c r="D23" s="122"/>
      <c r="E23" s="122"/>
      <c r="F23" s="122"/>
      <c r="G23" s="122"/>
      <c r="H23" s="122"/>
      <c r="I23" s="122"/>
      <c r="J23" s="122"/>
    </row>
    <row r="24" spans="1:10">
      <c r="A24" s="1"/>
      <c r="B24" s="3"/>
      <c r="C24" s="119" t="s">
        <v>18</v>
      </c>
      <c r="D24" s="119"/>
      <c r="E24" s="119"/>
      <c r="F24" s="119"/>
      <c r="G24" s="119"/>
      <c r="H24" s="119"/>
      <c r="I24" s="119"/>
      <c r="J24" s="1"/>
    </row>
    <row r="25" spans="1:10" ht="8.25" customHeight="1">
      <c r="A25" s="1"/>
      <c r="B25" s="3"/>
      <c r="C25" s="37"/>
      <c r="D25" s="37"/>
      <c r="E25" s="37"/>
      <c r="F25" s="37"/>
      <c r="G25" s="37"/>
      <c r="H25" s="37"/>
      <c r="I25" s="37"/>
      <c r="J25" s="1"/>
    </row>
    <row r="26" spans="1:10" ht="20.25">
      <c r="A26" s="1"/>
      <c r="B26" s="3"/>
      <c r="C26" s="123" t="s">
        <v>3</v>
      </c>
      <c r="D26" s="123"/>
      <c r="E26" s="123"/>
      <c r="F26" s="123"/>
      <c r="G26" s="123"/>
      <c r="H26" s="123"/>
      <c r="I26" s="123"/>
      <c r="J26" s="1"/>
    </row>
    <row r="27" spans="1:10" s="19" customFormat="1" ht="41.25" customHeight="1">
      <c r="A27" s="5"/>
      <c r="B27" s="54"/>
      <c r="C27" s="124" t="s">
        <v>74</v>
      </c>
      <c r="D27" s="124"/>
      <c r="E27" s="124"/>
      <c r="F27" s="124"/>
      <c r="G27" s="124"/>
      <c r="H27" s="124"/>
      <c r="I27" s="124"/>
      <c r="J27" s="124"/>
    </row>
    <row r="28" spans="1:10" ht="12.75" customHeight="1">
      <c r="A28" s="1"/>
      <c r="B28" s="1"/>
      <c r="C28" s="125" t="s">
        <v>4</v>
      </c>
      <c r="D28" s="125"/>
      <c r="E28" s="125"/>
      <c r="F28" s="125"/>
      <c r="G28" s="125"/>
      <c r="H28" s="125"/>
      <c r="I28" s="125"/>
      <c r="J28" s="1"/>
    </row>
    <row r="29" spans="1:10" s="19" customFormat="1">
      <c r="A29" s="5"/>
      <c r="B29" s="208" t="s">
        <v>107</v>
      </c>
      <c r="C29" s="208"/>
      <c r="D29" s="208"/>
      <c r="E29" s="208"/>
      <c r="F29" s="208"/>
      <c r="G29" s="208"/>
      <c r="H29" s="208"/>
      <c r="I29" s="208"/>
      <c r="J29" s="208"/>
    </row>
    <row r="30" spans="1:10" ht="42" customHeight="1">
      <c r="A30" s="3"/>
      <c r="B30" s="189" t="s">
        <v>5</v>
      </c>
      <c r="C30" s="149" t="s">
        <v>6</v>
      </c>
      <c r="D30" s="150"/>
      <c r="E30" s="150"/>
      <c r="F30" s="151"/>
      <c r="G30" s="190" t="s">
        <v>7</v>
      </c>
      <c r="H30" s="157"/>
      <c r="I30" s="189" t="s">
        <v>8</v>
      </c>
      <c r="J30" s="189" t="s">
        <v>20</v>
      </c>
    </row>
    <row r="31" spans="1:10">
      <c r="A31" s="3"/>
      <c r="B31" s="128"/>
      <c r="C31" s="132"/>
      <c r="D31" s="133"/>
      <c r="E31" s="133"/>
      <c r="F31" s="134"/>
      <c r="G31" s="63" t="s">
        <v>9</v>
      </c>
      <c r="H31" s="63" t="s">
        <v>10</v>
      </c>
      <c r="I31" s="128"/>
      <c r="J31" s="128"/>
    </row>
    <row r="32" spans="1:10" ht="15.75" customHeight="1">
      <c r="A32" s="3"/>
      <c r="B32" s="63">
        <v>1</v>
      </c>
      <c r="C32" s="145" t="s">
        <v>119</v>
      </c>
      <c r="D32" s="146"/>
      <c r="E32" s="146"/>
      <c r="F32" s="147"/>
      <c r="G32" s="63" t="s">
        <v>31</v>
      </c>
      <c r="H32" s="64">
        <v>1500</v>
      </c>
      <c r="I32" s="63">
        <v>2023</v>
      </c>
      <c r="J32" s="32">
        <f>33.7*1.04</f>
        <v>35.048000000000002</v>
      </c>
    </row>
    <row r="33" spans="1:10" s="19" customFormat="1" ht="18" customHeight="1">
      <c r="A33" s="5"/>
      <c r="B33" s="148" t="s">
        <v>23</v>
      </c>
      <c r="C33" s="148"/>
      <c r="D33" s="148"/>
      <c r="E33" s="148"/>
      <c r="F33" s="148"/>
      <c r="G33" s="148"/>
      <c r="H33" s="148"/>
      <c r="I33" s="148"/>
      <c r="J33" s="148"/>
    </row>
    <row r="34" spans="1:10">
      <c r="A34" s="3"/>
      <c r="B34" s="149" t="s">
        <v>14</v>
      </c>
      <c r="C34" s="150"/>
      <c r="D34" s="151"/>
      <c r="E34" s="152" t="s">
        <v>15</v>
      </c>
      <c r="F34" s="153"/>
      <c r="G34" s="153"/>
      <c r="H34" s="153"/>
      <c r="I34" s="153"/>
      <c r="J34" s="154"/>
    </row>
    <row r="35" spans="1:10" ht="26.25" customHeight="1">
      <c r="A35" s="3"/>
      <c r="B35" s="132"/>
      <c r="C35" s="133"/>
      <c r="D35" s="134"/>
      <c r="E35" s="158" t="s">
        <v>16</v>
      </c>
      <c r="F35" s="159"/>
      <c r="G35" s="277"/>
      <c r="H35" s="190" t="s">
        <v>17</v>
      </c>
      <c r="I35" s="156"/>
      <c r="J35" s="157"/>
    </row>
    <row r="36" spans="1:10" s="6" customFormat="1" ht="15" customHeight="1">
      <c r="A36" s="1"/>
      <c r="B36" s="182">
        <f>E36</f>
        <v>35.048000000000002</v>
      </c>
      <c r="C36" s="183"/>
      <c r="D36" s="184"/>
      <c r="E36" s="182">
        <f>SUM(J32)</f>
        <v>35.048000000000002</v>
      </c>
      <c r="F36" s="183"/>
      <c r="G36" s="184"/>
      <c r="H36" s="176"/>
      <c r="I36" s="177"/>
      <c r="J36" s="178"/>
    </row>
  </sheetData>
  <mergeCells count="48">
    <mergeCell ref="B36:D36"/>
    <mergeCell ref="E36:G36"/>
    <mergeCell ref="H36:J36"/>
    <mergeCell ref="C32:F32"/>
    <mergeCell ref="B33:J33"/>
    <mergeCell ref="B34:D35"/>
    <mergeCell ref="E34:J34"/>
    <mergeCell ref="E35:G35"/>
    <mergeCell ref="H35:J35"/>
    <mergeCell ref="B30:B31"/>
    <mergeCell ref="C30:F31"/>
    <mergeCell ref="G30:H30"/>
    <mergeCell ref="I30:I31"/>
    <mergeCell ref="J30:J31"/>
    <mergeCell ref="C24:I24"/>
    <mergeCell ref="C26:I26"/>
    <mergeCell ref="C27:J27"/>
    <mergeCell ref="C28:I28"/>
    <mergeCell ref="B29:J29"/>
    <mergeCell ref="H20:J20"/>
    <mergeCell ref="F21:J21"/>
    <mergeCell ref="B22:C22"/>
    <mergeCell ref="G22:J22"/>
    <mergeCell ref="B23:J23"/>
    <mergeCell ref="C6:I6"/>
    <mergeCell ref="H1:J1"/>
    <mergeCell ref="F2:J2"/>
    <mergeCell ref="B3:C3"/>
    <mergeCell ref="G3:J3"/>
    <mergeCell ref="B5:J5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G18"/>
    <mergeCell ref="H18:J18"/>
    <mergeCell ref="C14:F14"/>
    <mergeCell ref="B15:J15"/>
    <mergeCell ref="B16:D17"/>
    <mergeCell ref="E16:J16"/>
    <mergeCell ref="E17:G17"/>
    <mergeCell ref="H17:J17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>
      <selection activeCell="K14" sqref="K14"/>
    </sheetView>
  </sheetViews>
  <sheetFormatPr defaultRowHeight="15"/>
  <cols>
    <col min="1" max="1" width="2.85546875" style="16" customWidth="1"/>
    <col min="2" max="2" width="4.42578125" style="16" customWidth="1"/>
    <col min="3" max="4" width="14.140625" style="16" customWidth="1"/>
    <col min="5" max="5" width="22.42578125" style="16" customWidth="1"/>
    <col min="6" max="6" width="27.7109375" style="16" customWidth="1"/>
    <col min="7" max="7" width="7.85546875" style="16" customWidth="1"/>
    <col min="8" max="8" width="8.5703125" style="16" customWidth="1"/>
    <col min="9" max="10" width="14.140625" style="16" customWidth="1"/>
    <col min="11" max="11" width="27" style="86" customWidth="1"/>
    <col min="12" max="16384" width="9.140625" style="16"/>
  </cols>
  <sheetData>
    <row r="1" spans="1:11">
      <c r="A1" s="1"/>
      <c r="B1" s="37"/>
      <c r="C1" s="14"/>
      <c r="D1" s="14"/>
      <c r="E1" s="14"/>
      <c r="F1" s="1"/>
      <c r="G1" s="1"/>
      <c r="H1" s="120" t="s">
        <v>155</v>
      </c>
      <c r="I1" s="120"/>
      <c r="J1" s="120"/>
    </row>
    <row r="2" spans="1:11">
      <c r="A2" s="1"/>
      <c r="B2" s="37"/>
      <c r="C2" s="14"/>
      <c r="D2" s="14"/>
      <c r="E2" s="14"/>
      <c r="F2" s="120" t="s">
        <v>0</v>
      </c>
      <c r="G2" s="120"/>
      <c r="H2" s="120"/>
      <c r="I2" s="120"/>
      <c r="J2" s="120"/>
    </row>
    <row r="3" spans="1:11">
      <c r="A3" s="1"/>
      <c r="B3" s="37"/>
      <c r="C3" s="14"/>
      <c r="D3" s="14"/>
      <c r="E3" s="14"/>
      <c r="F3" s="14"/>
      <c r="G3" s="14"/>
      <c r="H3" s="14"/>
      <c r="I3" s="14"/>
      <c r="J3" s="91" t="s">
        <v>166</v>
      </c>
    </row>
    <row r="4" spans="1:11" ht="6.75" customHeight="1">
      <c r="A4" s="1"/>
      <c r="B4" s="37"/>
      <c r="C4" s="106"/>
      <c r="D4" s="106"/>
      <c r="E4" s="106"/>
      <c r="F4" s="106"/>
      <c r="G4" s="106"/>
      <c r="H4" s="106"/>
      <c r="I4" s="106"/>
      <c r="J4" s="91"/>
    </row>
    <row r="5" spans="1:11" s="28" customFormat="1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1" s="28" customFormat="1" ht="12.75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1" s="28" customFormat="1" ht="4.5" customHeight="1">
      <c r="A7" s="1"/>
      <c r="B7" s="3"/>
      <c r="C7" s="105"/>
      <c r="D7" s="105"/>
      <c r="E7" s="105"/>
      <c r="F7" s="105"/>
      <c r="G7" s="105"/>
      <c r="H7" s="105"/>
      <c r="I7" s="105"/>
      <c r="J7" s="1"/>
    </row>
    <row r="8" spans="1:11" ht="20.25">
      <c r="A8" s="1"/>
      <c r="B8" s="37"/>
      <c r="C8" s="123" t="s">
        <v>3</v>
      </c>
      <c r="D8" s="123"/>
      <c r="E8" s="123"/>
      <c r="F8" s="123"/>
      <c r="G8" s="123"/>
      <c r="H8" s="123"/>
      <c r="I8" s="123"/>
      <c r="J8" s="42"/>
    </row>
    <row r="9" spans="1:11" s="48" customFormat="1" ht="33" customHeight="1">
      <c r="A9" s="5"/>
      <c r="B9" s="124" t="s">
        <v>97</v>
      </c>
      <c r="C9" s="124"/>
      <c r="D9" s="124"/>
      <c r="E9" s="124"/>
      <c r="F9" s="124"/>
      <c r="G9" s="124"/>
      <c r="H9" s="124"/>
      <c r="I9" s="124"/>
      <c r="J9" s="124"/>
      <c r="K9" s="87"/>
    </row>
    <row r="10" spans="1:11">
      <c r="A10" s="1"/>
      <c r="B10" s="22"/>
      <c r="C10" s="282" t="s">
        <v>4</v>
      </c>
      <c r="D10" s="282"/>
      <c r="E10" s="282"/>
      <c r="F10" s="282"/>
      <c r="G10" s="282"/>
      <c r="H10" s="282"/>
      <c r="I10" s="282"/>
      <c r="J10" s="22"/>
    </row>
    <row r="11" spans="1:11" s="48" customFormat="1" ht="12.75">
      <c r="A11" s="5"/>
      <c r="B11" s="126" t="s">
        <v>111</v>
      </c>
      <c r="C11" s="126"/>
      <c r="D11" s="126"/>
      <c r="E11" s="126"/>
      <c r="F11" s="126"/>
      <c r="G11" s="126"/>
      <c r="H11" s="126"/>
      <c r="I11" s="126"/>
      <c r="J11" s="126"/>
      <c r="K11" s="87"/>
    </row>
    <row r="12" spans="1:11" ht="22.5" customHeight="1">
      <c r="A12" s="1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96</v>
      </c>
      <c r="J12" s="189" t="s">
        <v>20</v>
      </c>
    </row>
    <row r="13" spans="1:11" ht="18.75" customHeight="1">
      <c r="A13" s="1"/>
      <c r="B13" s="128"/>
      <c r="C13" s="132"/>
      <c r="D13" s="133"/>
      <c r="E13" s="133"/>
      <c r="F13" s="134"/>
      <c r="G13" s="63" t="s">
        <v>21</v>
      </c>
      <c r="H13" s="63" t="s">
        <v>10</v>
      </c>
      <c r="I13" s="128"/>
      <c r="J13" s="128"/>
    </row>
    <row r="14" spans="1:11" ht="84" customHeight="1">
      <c r="A14" s="1"/>
      <c r="B14" s="59">
        <v>1</v>
      </c>
      <c r="C14" s="283" t="s">
        <v>134</v>
      </c>
      <c r="D14" s="286"/>
      <c r="E14" s="286"/>
      <c r="F14" s="287"/>
      <c r="G14" s="103" t="s">
        <v>12</v>
      </c>
      <c r="H14" s="63">
        <v>4</v>
      </c>
      <c r="I14" s="59">
        <v>2022</v>
      </c>
      <c r="J14" s="60">
        <f>1800</f>
        <v>1800</v>
      </c>
    </row>
    <row r="15" spans="1:11" s="89" customFormat="1" ht="28.5" customHeight="1">
      <c r="A15" s="82"/>
      <c r="B15" s="64">
        <v>2</v>
      </c>
      <c r="C15" s="279" t="s">
        <v>95</v>
      </c>
      <c r="D15" s="280"/>
      <c r="E15" s="280"/>
      <c r="F15" s="281"/>
      <c r="G15" s="104" t="s">
        <v>31</v>
      </c>
      <c r="H15" s="26">
        <v>500</v>
      </c>
      <c r="I15" s="66">
        <v>2022</v>
      </c>
      <c r="J15" s="61">
        <v>520</v>
      </c>
      <c r="K15" s="88"/>
    </row>
    <row r="16" spans="1:11" s="89" customFormat="1" ht="66" customHeight="1">
      <c r="A16" s="82"/>
      <c r="B16" s="59">
        <v>3</v>
      </c>
      <c r="C16" s="279" t="s">
        <v>94</v>
      </c>
      <c r="D16" s="280"/>
      <c r="E16" s="280"/>
      <c r="F16" s="281"/>
      <c r="G16" s="64" t="s">
        <v>12</v>
      </c>
      <c r="H16" s="26">
        <v>4</v>
      </c>
      <c r="I16" s="66">
        <v>2022</v>
      </c>
      <c r="J16" s="61">
        <v>1200</v>
      </c>
      <c r="K16" s="88"/>
    </row>
    <row r="17" spans="1:11" s="89" customFormat="1" ht="30.75" customHeight="1">
      <c r="A17" s="82"/>
      <c r="B17" s="64">
        <v>4</v>
      </c>
      <c r="C17" s="279" t="s">
        <v>93</v>
      </c>
      <c r="D17" s="280"/>
      <c r="E17" s="280"/>
      <c r="F17" s="281"/>
      <c r="G17" s="64" t="s">
        <v>60</v>
      </c>
      <c r="H17" s="26">
        <v>100</v>
      </c>
      <c r="I17" s="66">
        <v>2022</v>
      </c>
      <c r="J17" s="61">
        <v>320</v>
      </c>
      <c r="K17" s="88"/>
    </row>
    <row r="18" spans="1:11" s="89" customFormat="1" ht="26.25" customHeight="1">
      <c r="A18" s="82"/>
      <c r="B18" s="59">
        <v>5</v>
      </c>
      <c r="C18" s="279" t="s">
        <v>92</v>
      </c>
      <c r="D18" s="280"/>
      <c r="E18" s="280"/>
      <c r="F18" s="281"/>
      <c r="G18" s="97" t="s">
        <v>12</v>
      </c>
      <c r="H18" s="26">
        <v>4</v>
      </c>
      <c r="I18" s="66">
        <v>2022</v>
      </c>
      <c r="J18" s="61">
        <v>150</v>
      </c>
      <c r="K18" s="88"/>
    </row>
    <row r="19" spans="1:11" s="89" customFormat="1" ht="32.25" customHeight="1">
      <c r="A19" s="82"/>
      <c r="B19" s="64">
        <v>6</v>
      </c>
      <c r="C19" s="279" t="s">
        <v>91</v>
      </c>
      <c r="D19" s="280"/>
      <c r="E19" s="280"/>
      <c r="F19" s="281"/>
      <c r="G19" s="97" t="s">
        <v>12</v>
      </c>
      <c r="H19" s="26">
        <v>1</v>
      </c>
      <c r="I19" s="66">
        <v>2022</v>
      </c>
      <c r="J19" s="61">
        <v>400</v>
      </c>
      <c r="K19" s="88"/>
    </row>
    <row r="20" spans="1:11" s="89" customFormat="1" ht="37.5" customHeight="1">
      <c r="A20" s="82"/>
      <c r="B20" s="59">
        <v>7</v>
      </c>
      <c r="C20" s="279" t="s">
        <v>90</v>
      </c>
      <c r="D20" s="280"/>
      <c r="E20" s="280"/>
      <c r="F20" s="281"/>
      <c r="G20" s="64" t="s">
        <v>12</v>
      </c>
      <c r="H20" s="26">
        <v>1</v>
      </c>
      <c r="I20" s="66">
        <v>2022</v>
      </c>
      <c r="J20" s="61">
        <v>20</v>
      </c>
      <c r="K20" s="88"/>
    </row>
    <row r="21" spans="1:11" s="89" customFormat="1" ht="41.25" customHeight="1">
      <c r="A21" s="82"/>
      <c r="B21" s="64">
        <v>8</v>
      </c>
      <c r="C21" s="279" t="s">
        <v>89</v>
      </c>
      <c r="D21" s="280"/>
      <c r="E21" s="280"/>
      <c r="F21" s="281"/>
      <c r="G21" s="64" t="s">
        <v>31</v>
      </c>
      <c r="H21" s="64">
        <v>1100</v>
      </c>
      <c r="I21" s="66">
        <v>2022</v>
      </c>
      <c r="J21" s="61">
        <v>77</v>
      </c>
      <c r="K21" s="88"/>
    </row>
    <row r="22" spans="1:11" s="89" customFormat="1" ht="81" customHeight="1">
      <c r="A22" s="82"/>
      <c r="B22" s="59">
        <v>9</v>
      </c>
      <c r="C22" s="279" t="s">
        <v>88</v>
      </c>
      <c r="D22" s="280"/>
      <c r="E22" s="280"/>
      <c r="F22" s="281"/>
      <c r="G22" s="64" t="s">
        <v>12</v>
      </c>
      <c r="H22" s="26">
        <v>4</v>
      </c>
      <c r="I22" s="66">
        <v>2022</v>
      </c>
      <c r="J22" s="61">
        <v>1200</v>
      </c>
      <c r="K22" s="88"/>
    </row>
    <row r="23" spans="1:11" s="89" customFormat="1" ht="108.75" customHeight="1">
      <c r="A23" s="82"/>
      <c r="B23" s="64">
        <v>10</v>
      </c>
      <c r="C23" s="279" t="s">
        <v>87</v>
      </c>
      <c r="D23" s="280"/>
      <c r="E23" s="280"/>
      <c r="F23" s="281"/>
      <c r="G23" s="97" t="s">
        <v>12</v>
      </c>
      <c r="H23" s="26">
        <v>1</v>
      </c>
      <c r="I23" s="66">
        <v>2022</v>
      </c>
      <c r="J23" s="61">
        <v>550</v>
      </c>
      <c r="K23" s="88"/>
    </row>
    <row r="24" spans="1:11" s="89" customFormat="1" ht="55.5" customHeight="1">
      <c r="A24" s="82"/>
      <c r="B24" s="59">
        <v>11</v>
      </c>
      <c r="C24" s="279" t="s">
        <v>86</v>
      </c>
      <c r="D24" s="280"/>
      <c r="E24" s="280"/>
      <c r="F24" s="281"/>
      <c r="G24" s="64" t="s">
        <v>12</v>
      </c>
      <c r="H24" s="26">
        <v>2</v>
      </c>
      <c r="I24" s="66">
        <v>2022</v>
      </c>
      <c r="J24" s="61">
        <v>150</v>
      </c>
      <c r="K24" s="88"/>
    </row>
    <row r="25" spans="1:11" s="89" customFormat="1" ht="29.25" customHeight="1">
      <c r="A25" s="82"/>
      <c r="B25" s="64">
        <v>12</v>
      </c>
      <c r="C25" s="279" t="s">
        <v>85</v>
      </c>
      <c r="D25" s="280"/>
      <c r="E25" s="280"/>
      <c r="F25" s="281"/>
      <c r="G25" s="64" t="s">
        <v>31</v>
      </c>
      <c r="H25" s="26">
        <v>100</v>
      </c>
      <c r="I25" s="66">
        <v>2022</v>
      </c>
      <c r="J25" s="61">
        <v>150</v>
      </c>
      <c r="K25" s="88"/>
    </row>
    <row r="26" spans="1:11" s="89" customFormat="1" ht="18" customHeight="1">
      <c r="A26" s="82"/>
      <c r="B26" s="59">
        <v>13</v>
      </c>
      <c r="C26" s="279" t="s">
        <v>84</v>
      </c>
      <c r="D26" s="280"/>
      <c r="E26" s="280"/>
      <c r="F26" s="281"/>
      <c r="G26" s="64" t="s">
        <v>12</v>
      </c>
      <c r="H26" s="26">
        <v>10</v>
      </c>
      <c r="I26" s="66">
        <v>2022</v>
      </c>
      <c r="J26" s="61">
        <v>100</v>
      </c>
      <c r="K26" s="88"/>
    </row>
    <row r="27" spans="1:11" s="89" customFormat="1" ht="31.5" customHeight="1">
      <c r="A27" s="82"/>
      <c r="B27" s="64">
        <v>14</v>
      </c>
      <c r="C27" s="279" t="s">
        <v>83</v>
      </c>
      <c r="D27" s="280"/>
      <c r="E27" s="280"/>
      <c r="F27" s="281"/>
      <c r="G27" s="64" t="s">
        <v>12</v>
      </c>
      <c r="H27" s="26">
        <v>1</v>
      </c>
      <c r="I27" s="66">
        <v>2022</v>
      </c>
      <c r="J27" s="61">
        <v>250</v>
      </c>
      <c r="K27" s="88"/>
    </row>
    <row r="28" spans="1:11" s="89" customFormat="1" ht="39.75" customHeight="1">
      <c r="A28" s="82"/>
      <c r="B28" s="59">
        <v>15</v>
      </c>
      <c r="C28" s="279" t="s">
        <v>82</v>
      </c>
      <c r="D28" s="280"/>
      <c r="E28" s="280"/>
      <c r="F28" s="281"/>
      <c r="G28" s="64" t="s">
        <v>31</v>
      </c>
      <c r="H28" s="26">
        <v>8667</v>
      </c>
      <c r="I28" s="66">
        <v>2022</v>
      </c>
      <c r="J28" s="61">
        <v>1840.2</v>
      </c>
      <c r="K28" s="88"/>
    </row>
    <row r="29" spans="1:11" s="48" customFormat="1" ht="12.75">
      <c r="A29" s="80"/>
      <c r="B29" s="148" t="s">
        <v>23</v>
      </c>
      <c r="C29" s="148"/>
      <c r="D29" s="148"/>
      <c r="E29" s="148"/>
      <c r="F29" s="148"/>
      <c r="G29" s="148"/>
      <c r="H29" s="148"/>
      <c r="I29" s="148"/>
      <c r="J29" s="148"/>
      <c r="K29" s="87"/>
    </row>
    <row r="30" spans="1:11">
      <c r="A30" s="79"/>
      <c r="B30" s="149" t="s">
        <v>14</v>
      </c>
      <c r="C30" s="150"/>
      <c r="D30" s="151"/>
      <c r="E30" s="158" t="s">
        <v>15</v>
      </c>
      <c r="F30" s="159"/>
      <c r="G30" s="159"/>
      <c r="H30" s="159"/>
      <c r="I30" s="159"/>
      <c r="J30" s="277"/>
    </row>
    <row r="31" spans="1:11">
      <c r="A31" s="79"/>
      <c r="B31" s="132"/>
      <c r="C31" s="133"/>
      <c r="D31" s="134"/>
      <c r="E31" s="158" t="s">
        <v>16</v>
      </c>
      <c r="F31" s="159"/>
      <c r="G31" s="277"/>
      <c r="H31" s="283" t="s">
        <v>17</v>
      </c>
      <c r="I31" s="284"/>
      <c r="J31" s="285"/>
    </row>
    <row r="32" spans="1:11">
      <c r="A32" s="2"/>
      <c r="B32" s="139">
        <f>E32</f>
        <v>8727.2000000000007</v>
      </c>
      <c r="C32" s="140"/>
      <c r="D32" s="141"/>
      <c r="E32" s="139">
        <f>SUM(J14:J28)</f>
        <v>8727.2000000000007</v>
      </c>
      <c r="F32" s="140"/>
      <c r="G32" s="141"/>
      <c r="H32" s="197"/>
      <c r="I32" s="278"/>
      <c r="J32" s="198"/>
    </row>
    <row r="33" spans="1:11" ht="44.25" customHeight="1"/>
    <row r="34" spans="1:11" s="28" customFormat="1" ht="15.75">
      <c r="A34" s="1"/>
      <c r="B34" s="122" t="s">
        <v>1</v>
      </c>
      <c r="C34" s="122"/>
      <c r="D34" s="122"/>
      <c r="E34" s="122"/>
      <c r="F34" s="122"/>
      <c r="G34" s="122"/>
      <c r="H34" s="122"/>
      <c r="I34" s="122"/>
      <c r="J34" s="122"/>
    </row>
    <row r="35" spans="1:11" s="28" customFormat="1" ht="12.75">
      <c r="A35" s="1"/>
      <c r="B35" s="3"/>
      <c r="C35" s="119" t="s">
        <v>18</v>
      </c>
      <c r="D35" s="119"/>
      <c r="E35" s="119"/>
      <c r="F35" s="119"/>
      <c r="G35" s="119"/>
      <c r="H35" s="119"/>
      <c r="I35" s="119"/>
      <c r="J35" s="1"/>
    </row>
    <row r="36" spans="1:11">
      <c r="A36" s="1"/>
      <c r="B36" s="37"/>
      <c r="C36" s="14"/>
      <c r="D36" s="14"/>
      <c r="E36" s="14"/>
      <c r="F36" s="14"/>
      <c r="G36" s="14"/>
      <c r="H36" s="14"/>
      <c r="I36" s="14"/>
      <c r="J36" s="42"/>
    </row>
    <row r="37" spans="1:11" ht="20.25">
      <c r="A37" s="1"/>
      <c r="B37" s="37"/>
      <c r="C37" s="123" t="s">
        <v>3</v>
      </c>
      <c r="D37" s="123"/>
      <c r="E37" s="123"/>
      <c r="F37" s="123"/>
      <c r="G37" s="123"/>
      <c r="H37" s="123"/>
      <c r="I37" s="123"/>
      <c r="J37" s="42"/>
    </row>
    <row r="38" spans="1:11" s="48" customFormat="1" ht="37.5" customHeight="1">
      <c r="A38" s="5"/>
      <c r="B38" s="124" t="s">
        <v>97</v>
      </c>
      <c r="C38" s="124"/>
      <c r="D38" s="124"/>
      <c r="E38" s="124"/>
      <c r="F38" s="124"/>
      <c r="G38" s="124"/>
      <c r="H38" s="124"/>
      <c r="I38" s="124"/>
      <c r="J38" s="124"/>
      <c r="K38" s="87"/>
    </row>
    <row r="39" spans="1:11">
      <c r="A39" s="1"/>
      <c r="B39" s="22"/>
      <c r="C39" s="282" t="s">
        <v>4</v>
      </c>
      <c r="D39" s="282"/>
      <c r="E39" s="282"/>
      <c r="F39" s="282"/>
      <c r="G39" s="282"/>
      <c r="H39" s="282"/>
      <c r="I39" s="282"/>
      <c r="J39" s="22"/>
    </row>
    <row r="40" spans="1:11" s="48" customFormat="1" ht="12.75">
      <c r="A40" s="5"/>
      <c r="B40" s="126" t="s">
        <v>112</v>
      </c>
      <c r="C40" s="126"/>
      <c r="D40" s="126"/>
      <c r="E40" s="126"/>
      <c r="F40" s="126"/>
      <c r="G40" s="126"/>
      <c r="H40" s="126"/>
      <c r="I40" s="126"/>
      <c r="J40" s="126"/>
      <c r="K40" s="87"/>
    </row>
    <row r="41" spans="1:11" ht="26.25" customHeight="1">
      <c r="A41" s="1"/>
      <c r="B41" s="189" t="s">
        <v>5</v>
      </c>
      <c r="C41" s="149" t="s">
        <v>6</v>
      </c>
      <c r="D41" s="150"/>
      <c r="E41" s="150"/>
      <c r="F41" s="151"/>
      <c r="G41" s="190" t="s">
        <v>7</v>
      </c>
      <c r="H41" s="157"/>
      <c r="I41" s="189" t="s">
        <v>96</v>
      </c>
      <c r="J41" s="189" t="s">
        <v>20</v>
      </c>
    </row>
    <row r="42" spans="1:11" ht="23.25" customHeight="1">
      <c r="A42" s="1"/>
      <c r="B42" s="128"/>
      <c r="C42" s="132"/>
      <c r="D42" s="133"/>
      <c r="E42" s="133"/>
      <c r="F42" s="134"/>
      <c r="G42" s="63" t="s">
        <v>21</v>
      </c>
      <c r="H42" s="63" t="s">
        <v>10</v>
      </c>
      <c r="I42" s="128"/>
      <c r="J42" s="128"/>
    </row>
    <row r="43" spans="1:11" ht="69.75" customHeight="1">
      <c r="A43" s="1"/>
      <c r="B43" s="59">
        <v>1</v>
      </c>
      <c r="C43" s="283" t="s">
        <v>134</v>
      </c>
      <c r="D43" s="286"/>
      <c r="E43" s="286"/>
      <c r="F43" s="287"/>
      <c r="G43" s="103" t="s">
        <v>12</v>
      </c>
      <c r="H43" s="63">
        <v>4</v>
      </c>
      <c r="I43" s="59">
        <v>2022</v>
      </c>
      <c r="J43" s="60">
        <f>1800*1.04</f>
        <v>1872</v>
      </c>
    </row>
    <row r="44" spans="1:11" s="89" customFormat="1" ht="28.5" customHeight="1">
      <c r="A44" s="82"/>
      <c r="B44" s="64">
        <v>2</v>
      </c>
      <c r="C44" s="279" t="s">
        <v>95</v>
      </c>
      <c r="D44" s="280"/>
      <c r="E44" s="280"/>
      <c r="F44" s="281"/>
      <c r="G44" s="104" t="s">
        <v>31</v>
      </c>
      <c r="H44" s="26">
        <v>500</v>
      </c>
      <c r="I44" s="66">
        <v>2023</v>
      </c>
      <c r="J44" s="61">
        <v>520</v>
      </c>
      <c r="K44" s="88"/>
    </row>
    <row r="45" spans="1:11" s="89" customFormat="1" ht="66" customHeight="1">
      <c r="A45" s="82"/>
      <c r="B45" s="59">
        <v>3</v>
      </c>
      <c r="C45" s="279" t="s">
        <v>94</v>
      </c>
      <c r="D45" s="280"/>
      <c r="E45" s="280"/>
      <c r="F45" s="281"/>
      <c r="G45" s="64" t="s">
        <v>12</v>
      </c>
      <c r="H45" s="26">
        <v>4</v>
      </c>
      <c r="I45" s="66">
        <v>2023</v>
      </c>
      <c r="J45" s="61">
        <v>1200</v>
      </c>
      <c r="K45" s="88"/>
    </row>
    <row r="46" spans="1:11" s="89" customFormat="1" ht="36" customHeight="1">
      <c r="A46" s="82"/>
      <c r="B46" s="64">
        <v>4</v>
      </c>
      <c r="C46" s="279" t="s">
        <v>93</v>
      </c>
      <c r="D46" s="280"/>
      <c r="E46" s="280"/>
      <c r="F46" s="281"/>
      <c r="G46" s="64" t="s">
        <v>60</v>
      </c>
      <c r="H46" s="26">
        <v>100</v>
      </c>
      <c r="I46" s="66">
        <v>2023</v>
      </c>
      <c r="J46" s="61">
        <v>320</v>
      </c>
      <c r="K46" s="88"/>
    </row>
    <row r="47" spans="1:11" s="89" customFormat="1" ht="36.75" customHeight="1">
      <c r="A47" s="82"/>
      <c r="B47" s="59">
        <v>5</v>
      </c>
      <c r="C47" s="279" t="s">
        <v>92</v>
      </c>
      <c r="D47" s="280"/>
      <c r="E47" s="280"/>
      <c r="F47" s="281"/>
      <c r="G47" s="97" t="s">
        <v>12</v>
      </c>
      <c r="H47" s="26">
        <v>4</v>
      </c>
      <c r="I47" s="66">
        <v>2023</v>
      </c>
      <c r="J47" s="61">
        <v>150</v>
      </c>
      <c r="K47" s="88"/>
    </row>
    <row r="48" spans="1:11" s="89" customFormat="1" ht="32.25" customHeight="1">
      <c r="A48" s="82"/>
      <c r="B48" s="64">
        <v>6</v>
      </c>
      <c r="C48" s="279" t="s">
        <v>91</v>
      </c>
      <c r="D48" s="280"/>
      <c r="E48" s="280"/>
      <c r="F48" s="281"/>
      <c r="G48" s="97" t="s">
        <v>12</v>
      </c>
      <c r="H48" s="26">
        <v>1</v>
      </c>
      <c r="I48" s="66">
        <v>2023</v>
      </c>
      <c r="J48" s="61">
        <v>400</v>
      </c>
      <c r="K48" s="88"/>
    </row>
    <row r="49" spans="1:11" s="89" customFormat="1" ht="30.75" customHeight="1">
      <c r="A49" s="82"/>
      <c r="B49" s="59">
        <v>7</v>
      </c>
      <c r="C49" s="279" t="s">
        <v>90</v>
      </c>
      <c r="D49" s="280"/>
      <c r="E49" s="280"/>
      <c r="F49" s="281"/>
      <c r="G49" s="64" t="s">
        <v>12</v>
      </c>
      <c r="H49" s="26">
        <v>1</v>
      </c>
      <c r="I49" s="66">
        <v>2023</v>
      </c>
      <c r="J49" s="61">
        <v>20</v>
      </c>
      <c r="K49" s="88"/>
    </row>
    <row r="50" spans="1:11" s="89" customFormat="1" ht="41.25" customHeight="1">
      <c r="A50" s="82"/>
      <c r="B50" s="64">
        <v>8</v>
      </c>
      <c r="C50" s="279" t="s">
        <v>89</v>
      </c>
      <c r="D50" s="280"/>
      <c r="E50" s="280"/>
      <c r="F50" s="281"/>
      <c r="G50" s="64" t="s">
        <v>31</v>
      </c>
      <c r="H50" s="64">
        <v>1100</v>
      </c>
      <c r="I50" s="66">
        <v>2023</v>
      </c>
      <c r="J50" s="61">
        <v>77</v>
      </c>
      <c r="K50" s="88"/>
    </row>
    <row r="51" spans="1:11" s="89" customFormat="1" ht="81" customHeight="1">
      <c r="A51" s="82"/>
      <c r="B51" s="59">
        <v>9</v>
      </c>
      <c r="C51" s="279" t="s">
        <v>88</v>
      </c>
      <c r="D51" s="280"/>
      <c r="E51" s="280"/>
      <c r="F51" s="281"/>
      <c r="G51" s="64" t="s">
        <v>12</v>
      </c>
      <c r="H51" s="26">
        <v>4</v>
      </c>
      <c r="I51" s="66">
        <v>2023</v>
      </c>
      <c r="J51" s="61">
        <v>1200</v>
      </c>
      <c r="K51" s="88"/>
    </row>
    <row r="52" spans="1:11" s="89" customFormat="1" ht="108.75" customHeight="1">
      <c r="A52" s="82"/>
      <c r="B52" s="64">
        <v>10</v>
      </c>
      <c r="C52" s="279" t="s">
        <v>87</v>
      </c>
      <c r="D52" s="280"/>
      <c r="E52" s="280"/>
      <c r="F52" s="281"/>
      <c r="G52" s="97" t="s">
        <v>12</v>
      </c>
      <c r="H52" s="26">
        <v>1</v>
      </c>
      <c r="I52" s="66">
        <v>2023</v>
      </c>
      <c r="J52" s="61">
        <v>550</v>
      </c>
      <c r="K52" s="88"/>
    </row>
    <row r="53" spans="1:11" s="89" customFormat="1" ht="55.5" customHeight="1">
      <c r="A53" s="82"/>
      <c r="B53" s="59">
        <v>11</v>
      </c>
      <c r="C53" s="279" t="s">
        <v>86</v>
      </c>
      <c r="D53" s="280"/>
      <c r="E53" s="280"/>
      <c r="F53" s="281"/>
      <c r="G53" s="64" t="s">
        <v>12</v>
      </c>
      <c r="H53" s="26">
        <v>2</v>
      </c>
      <c r="I53" s="66">
        <v>2023</v>
      </c>
      <c r="J53" s="61">
        <v>150</v>
      </c>
      <c r="K53" s="88"/>
    </row>
    <row r="54" spans="1:11" s="89" customFormat="1" ht="29.25" customHeight="1">
      <c r="A54" s="82"/>
      <c r="B54" s="64">
        <v>12</v>
      </c>
      <c r="C54" s="279" t="s">
        <v>85</v>
      </c>
      <c r="D54" s="280"/>
      <c r="E54" s="280"/>
      <c r="F54" s="281"/>
      <c r="G54" s="64" t="s">
        <v>31</v>
      </c>
      <c r="H54" s="26">
        <v>100</v>
      </c>
      <c r="I54" s="66">
        <v>2023</v>
      </c>
      <c r="J54" s="61">
        <v>150</v>
      </c>
      <c r="K54" s="88"/>
    </row>
    <row r="55" spans="1:11" s="89" customFormat="1" ht="17.25" customHeight="1">
      <c r="A55" s="82"/>
      <c r="B55" s="59">
        <v>13</v>
      </c>
      <c r="C55" s="279" t="s">
        <v>84</v>
      </c>
      <c r="D55" s="280"/>
      <c r="E55" s="280"/>
      <c r="F55" s="281"/>
      <c r="G55" s="64" t="s">
        <v>12</v>
      </c>
      <c r="H55" s="26">
        <v>10</v>
      </c>
      <c r="I55" s="66">
        <v>2023</v>
      </c>
      <c r="J55" s="61">
        <v>100</v>
      </c>
      <c r="K55" s="88"/>
    </row>
    <row r="56" spans="1:11" s="89" customFormat="1" ht="31.5" customHeight="1">
      <c r="A56" s="82"/>
      <c r="B56" s="64">
        <v>14</v>
      </c>
      <c r="C56" s="279" t="s">
        <v>83</v>
      </c>
      <c r="D56" s="280"/>
      <c r="E56" s="280"/>
      <c r="F56" s="281"/>
      <c r="G56" s="64" t="s">
        <v>12</v>
      </c>
      <c r="H56" s="26">
        <v>1</v>
      </c>
      <c r="I56" s="66">
        <v>2023</v>
      </c>
      <c r="J56" s="61">
        <v>250</v>
      </c>
      <c r="K56" s="88"/>
    </row>
    <row r="57" spans="1:11" s="89" customFormat="1" ht="39.75" customHeight="1">
      <c r="A57" s="82"/>
      <c r="B57" s="59">
        <v>15</v>
      </c>
      <c r="C57" s="279" t="s">
        <v>82</v>
      </c>
      <c r="D57" s="280"/>
      <c r="E57" s="280"/>
      <c r="F57" s="281"/>
      <c r="G57" s="64" t="s">
        <v>31</v>
      </c>
      <c r="H57" s="26">
        <v>8667</v>
      </c>
      <c r="I57" s="66">
        <v>2023</v>
      </c>
      <c r="J57" s="61">
        <v>1820</v>
      </c>
      <c r="K57" s="88"/>
    </row>
    <row r="58" spans="1:11" s="48" customFormat="1" ht="12.75">
      <c r="A58" s="80"/>
      <c r="B58" s="148" t="s">
        <v>23</v>
      </c>
      <c r="C58" s="148"/>
      <c r="D58" s="148"/>
      <c r="E58" s="148"/>
      <c r="F58" s="148"/>
      <c r="G58" s="148"/>
      <c r="H58" s="148"/>
      <c r="I58" s="148"/>
      <c r="J58" s="148"/>
      <c r="K58" s="87"/>
    </row>
    <row r="59" spans="1:11">
      <c r="A59" s="79"/>
      <c r="B59" s="149" t="s">
        <v>14</v>
      </c>
      <c r="C59" s="150"/>
      <c r="D59" s="151"/>
      <c r="E59" s="158" t="s">
        <v>15</v>
      </c>
      <c r="F59" s="159"/>
      <c r="G59" s="159"/>
      <c r="H59" s="159"/>
      <c r="I59" s="159"/>
      <c r="J59" s="277"/>
    </row>
    <row r="60" spans="1:11">
      <c r="A60" s="79"/>
      <c r="B60" s="132"/>
      <c r="C60" s="133"/>
      <c r="D60" s="134"/>
      <c r="E60" s="158" t="s">
        <v>16</v>
      </c>
      <c r="F60" s="159"/>
      <c r="G60" s="277"/>
      <c r="H60" s="283" t="s">
        <v>17</v>
      </c>
      <c r="I60" s="284"/>
      <c r="J60" s="285"/>
    </row>
    <row r="61" spans="1:11">
      <c r="A61" s="2"/>
      <c r="B61" s="139">
        <f>E61</f>
        <v>8779</v>
      </c>
      <c r="C61" s="140"/>
      <c r="D61" s="141"/>
      <c r="E61" s="139">
        <f>SUM(J43:J57)</f>
        <v>8779</v>
      </c>
      <c r="F61" s="140"/>
      <c r="G61" s="141"/>
      <c r="H61" s="197"/>
      <c r="I61" s="278"/>
      <c r="J61" s="198"/>
    </row>
  </sheetData>
  <mergeCells count="70">
    <mergeCell ref="C43:F43"/>
    <mergeCell ref="C14:F14"/>
    <mergeCell ref="B59:D60"/>
    <mergeCell ref="E59:J59"/>
    <mergeCell ref="E60:G60"/>
    <mergeCell ref="H60:J60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B61:D61"/>
    <mergeCell ref="E61:G61"/>
    <mergeCell ref="H61:J61"/>
    <mergeCell ref="C54:F54"/>
    <mergeCell ref="C55:F55"/>
    <mergeCell ref="C56:F56"/>
    <mergeCell ref="C57:F57"/>
    <mergeCell ref="B58:J58"/>
    <mergeCell ref="H32:J32"/>
    <mergeCell ref="B38:J38"/>
    <mergeCell ref="C39:I39"/>
    <mergeCell ref="B40:J40"/>
    <mergeCell ref="B41:B42"/>
    <mergeCell ref="C41:F42"/>
    <mergeCell ref="G41:H41"/>
    <mergeCell ref="I41:I42"/>
    <mergeCell ref="J41:J42"/>
    <mergeCell ref="J12:J13"/>
    <mergeCell ref="C15:F15"/>
    <mergeCell ref="C37:I37"/>
    <mergeCell ref="C26:F26"/>
    <mergeCell ref="C20:F20"/>
    <mergeCell ref="C21:F21"/>
    <mergeCell ref="C22:F22"/>
    <mergeCell ref="C23:F23"/>
    <mergeCell ref="C24:F24"/>
    <mergeCell ref="B34:J34"/>
    <mergeCell ref="C35:I35"/>
    <mergeCell ref="H31:J31"/>
    <mergeCell ref="B32:D32"/>
    <mergeCell ref="E32:G32"/>
    <mergeCell ref="C16:F16"/>
    <mergeCell ref="C25:F25"/>
    <mergeCell ref="B29:J29"/>
    <mergeCell ref="B30:D31"/>
    <mergeCell ref="E30:J30"/>
    <mergeCell ref="E31:G31"/>
    <mergeCell ref="H1:J1"/>
    <mergeCell ref="F2:J2"/>
    <mergeCell ref="C8:I8"/>
    <mergeCell ref="B9:J9"/>
    <mergeCell ref="C10:I10"/>
    <mergeCell ref="B5:J5"/>
    <mergeCell ref="C6:I6"/>
    <mergeCell ref="B11:J11"/>
    <mergeCell ref="B12:B13"/>
    <mergeCell ref="C12:F13"/>
    <mergeCell ref="G12:H12"/>
    <mergeCell ref="I12:I13"/>
    <mergeCell ref="C18:F18"/>
    <mergeCell ref="C19:F19"/>
    <mergeCell ref="C17:F17"/>
    <mergeCell ref="C27:F27"/>
    <mergeCell ref="C28:F2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>
      <selection activeCell="N11" sqref="N11"/>
    </sheetView>
  </sheetViews>
  <sheetFormatPr defaultRowHeight="12.75"/>
  <cols>
    <col min="1" max="1" width="2.140625" style="28" customWidth="1"/>
    <col min="2" max="2" width="3.7109375" style="28" customWidth="1"/>
    <col min="3" max="3" width="19.42578125" style="28" customWidth="1"/>
    <col min="4" max="4" width="18" style="28" customWidth="1"/>
    <col min="5" max="5" width="4.42578125" style="28" customWidth="1"/>
    <col min="6" max="6" width="49" style="28" customWidth="1"/>
    <col min="7" max="7" width="7.7109375" style="28" customWidth="1"/>
    <col min="8" max="8" width="8.140625" style="28" customWidth="1"/>
    <col min="9" max="9" width="15.28515625" style="28" customWidth="1"/>
    <col min="10" max="10" width="9.7109375" style="6" customWidth="1"/>
    <col min="11" max="256" width="9.140625" style="28"/>
    <col min="257" max="257" width="2.140625" style="28" customWidth="1"/>
    <col min="258" max="258" width="3.7109375" style="28" customWidth="1"/>
    <col min="259" max="259" width="19.42578125" style="28" customWidth="1"/>
    <col min="260" max="260" width="18" style="28" customWidth="1"/>
    <col min="261" max="261" width="4.42578125" style="28" customWidth="1"/>
    <col min="262" max="262" width="41.140625" style="28" customWidth="1"/>
    <col min="263" max="263" width="7.7109375" style="28" customWidth="1"/>
    <col min="264" max="264" width="8.140625" style="28" customWidth="1"/>
    <col min="265" max="265" width="15.28515625" style="28" customWidth="1"/>
    <col min="266" max="266" width="9.7109375" style="28" customWidth="1"/>
    <col min="267" max="512" width="9.140625" style="28"/>
    <col min="513" max="513" width="2.140625" style="28" customWidth="1"/>
    <col min="514" max="514" width="3.7109375" style="28" customWidth="1"/>
    <col min="515" max="515" width="19.42578125" style="28" customWidth="1"/>
    <col min="516" max="516" width="18" style="28" customWidth="1"/>
    <col min="517" max="517" width="4.42578125" style="28" customWidth="1"/>
    <col min="518" max="518" width="41.140625" style="28" customWidth="1"/>
    <col min="519" max="519" width="7.7109375" style="28" customWidth="1"/>
    <col min="520" max="520" width="8.140625" style="28" customWidth="1"/>
    <col min="521" max="521" width="15.28515625" style="28" customWidth="1"/>
    <col min="522" max="522" width="9.7109375" style="28" customWidth="1"/>
    <col min="523" max="768" width="9.140625" style="28"/>
    <col min="769" max="769" width="2.140625" style="28" customWidth="1"/>
    <col min="770" max="770" width="3.7109375" style="28" customWidth="1"/>
    <col min="771" max="771" width="19.42578125" style="28" customWidth="1"/>
    <col min="772" max="772" width="18" style="28" customWidth="1"/>
    <col min="773" max="773" width="4.42578125" style="28" customWidth="1"/>
    <col min="774" max="774" width="41.140625" style="28" customWidth="1"/>
    <col min="775" max="775" width="7.7109375" style="28" customWidth="1"/>
    <col min="776" max="776" width="8.140625" style="28" customWidth="1"/>
    <col min="777" max="777" width="15.28515625" style="28" customWidth="1"/>
    <col min="778" max="778" width="9.7109375" style="28" customWidth="1"/>
    <col min="779" max="1024" width="9.140625" style="28"/>
    <col min="1025" max="1025" width="2.140625" style="28" customWidth="1"/>
    <col min="1026" max="1026" width="3.7109375" style="28" customWidth="1"/>
    <col min="1027" max="1027" width="19.42578125" style="28" customWidth="1"/>
    <col min="1028" max="1028" width="18" style="28" customWidth="1"/>
    <col min="1029" max="1029" width="4.42578125" style="28" customWidth="1"/>
    <col min="1030" max="1030" width="41.140625" style="28" customWidth="1"/>
    <col min="1031" max="1031" width="7.7109375" style="28" customWidth="1"/>
    <col min="1032" max="1032" width="8.140625" style="28" customWidth="1"/>
    <col min="1033" max="1033" width="15.28515625" style="28" customWidth="1"/>
    <col min="1034" max="1034" width="9.7109375" style="28" customWidth="1"/>
    <col min="1035" max="1280" width="9.140625" style="28"/>
    <col min="1281" max="1281" width="2.140625" style="28" customWidth="1"/>
    <col min="1282" max="1282" width="3.7109375" style="28" customWidth="1"/>
    <col min="1283" max="1283" width="19.42578125" style="28" customWidth="1"/>
    <col min="1284" max="1284" width="18" style="28" customWidth="1"/>
    <col min="1285" max="1285" width="4.42578125" style="28" customWidth="1"/>
    <col min="1286" max="1286" width="41.140625" style="28" customWidth="1"/>
    <col min="1287" max="1287" width="7.7109375" style="28" customWidth="1"/>
    <col min="1288" max="1288" width="8.140625" style="28" customWidth="1"/>
    <col min="1289" max="1289" width="15.28515625" style="28" customWidth="1"/>
    <col min="1290" max="1290" width="9.7109375" style="28" customWidth="1"/>
    <col min="1291" max="1536" width="9.140625" style="28"/>
    <col min="1537" max="1537" width="2.140625" style="28" customWidth="1"/>
    <col min="1538" max="1538" width="3.7109375" style="28" customWidth="1"/>
    <col min="1539" max="1539" width="19.42578125" style="28" customWidth="1"/>
    <col min="1540" max="1540" width="18" style="28" customWidth="1"/>
    <col min="1541" max="1541" width="4.42578125" style="28" customWidth="1"/>
    <col min="1542" max="1542" width="41.140625" style="28" customWidth="1"/>
    <col min="1543" max="1543" width="7.7109375" style="28" customWidth="1"/>
    <col min="1544" max="1544" width="8.140625" style="28" customWidth="1"/>
    <col min="1545" max="1545" width="15.28515625" style="28" customWidth="1"/>
    <col min="1546" max="1546" width="9.7109375" style="28" customWidth="1"/>
    <col min="1547" max="1792" width="9.140625" style="28"/>
    <col min="1793" max="1793" width="2.140625" style="28" customWidth="1"/>
    <col min="1794" max="1794" width="3.7109375" style="28" customWidth="1"/>
    <col min="1795" max="1795" width="19.42578125" style="28" customWidth="1"/>
    <col min="1796" max="1796" width="18" style="28" customWidth="1"/>
    <col min="1797" max="1797" width="4.42578125" style="28" customWidth="1"/>
    <col min="1798" max="1798" width="41.140625" style="28" customWidth="1"/>
    <col min="1799" max="1799" width="7.7109375" style="28" customWidth="1"/>
    <col min="1800" max="1800" width="8.140625" style="28" customWidth="1"/>
    <col min="1801" max="1801" width="15.28515625" style="28" customWidth="1"/>
    <col min="1802" max="1802" width="9.7109375" style="28" customWidth="1"/>
    <col min="1803" max="2048" width="9.140625" style="28"/>
    <col min="2049" max="2049" width="2.140625" style="28" customWidth="1"/>
    <col min="2050" max="2050" width="3.7109375" style="28" customWidth="1"/>
    <col min="2051" max="2051" width="19.42578125" style="28" customWidth="1"/>
    <col min="2052" max="2052" width="18" style="28" customWidth="1"/>
    <col min="2053" max="2053" width="4.42578125" style="28" customWidth="1"/>
    <col min="2054" max="2054" width="41.140625" style="28" customWidth="1"/>
    <col min="2055" max="2055" width="7.7109375" style="28" customWidth="1"/>
    <col min="2056" max="2056" width="8.140625" style="28" customWidth="1"/>
    <col min="2057" max="2057" width="15.28515625" style="28" customWidth="1"/>
    <col min="2058" max="2058" width="9.7109375" style="28" customWidth="1"/>
    <col min="2059" max="2304" width="9.140625" style="28"/>
    <col min="2305" max="2305" width="2.140625" style="28" customWidth="1"/>
    <col min="2306" max="2306" width="3.7109375" style="28" customWidth="1"/>
    <col min="2307" max="2307" width="19.42578125" style="28" customWidth="1"/>
    <col min="2308" max="2308" width="18" style="28" customWidth="1"/>
    <col min="2309" max="2309" width="4.42578125" style="28" customWidth="1"/>
    <col min="2310" max="2310" width="41.140625" style="28" customWidth="1"/>
    <col min="2311" max="2311" width="7.7109375" style="28" customWidth="1"/>
    <col min="2312" max="2312" width="8.140625" style="28" customWidth="1"/>
    <col min="2313" max="2313" width="15.28515625" style="28" customWidth="1"/>
    <col min="2314" max="2314" width="9.7109375" style="28" customWidth="1"/>
    <col min="2315" max="2560" width="9.140625" style="28"/>
    <col min="2561" max="2561" width="2.140625" style="28" customWidth="1"/>
    <col min="2562" max="2562" width="3.7109375" style="28" customWidth="1"/>
    <col min="2563" max="2563" width="19.42578125" style="28" customWidth="1"/>
    <col min="2564" max="2564" width="18" style="28" customWidth="1"/>
    <col min="2565" max="2565" width="4.42578125" style="28" customWidth="1"/>
    <col min="2566" max="2566" width="41.140625" style="28" customWidth="1"/>
    <col min="2567" max="2567" width="7.7109375" style="28" customWidth="1"/>
    <col min="2568" max="2568" width="8.140625" style="28" customWidth="1"/>
    <col min="2569" max="2569" width="15.28515625" style="28" customWidth="1"/>
    <col min="2570" max="2570" width="9.7109375" style="28" customWidth="1"/>
    <col min="2571" max="2816" width="9.140625" style="28"/>
    <col min="2817" max="2817" width="2.140625" style="28" customWidth="1"/>
    <col min="2818" max="2818" width="3.7109375" style="28" customWidth="1"/>
    <col min="2819" max="2819" width="19.42578125" style="28" customWidth="1"/>
    <col min="2820" max="2820" width="18" style="28" customWidth="1"/>
    <col min="2821" max="2821" width="4.42578125" style="28" customWidth="1"/>
    <col min="2822" max="2822" width="41.140625" style="28" customWidth="1"/>
    <col min="2823" max="2823" width="7.7109375" style="28" customWidth="1"/>
    <col min="2824" max="2824" width="8.140625" style="28" customWidth="1"/>
    <col min="2825" max="2825" width="15.28515625" style="28" customWidth="1"/>
    <col min="2826" max="2826" width="9.7109375" style="28" customWidth="1"/>
    <col min="2827" max="3072" width="9.140625" style="28"/>
    <col min="3073" max="3073" width="2.140625" style="28" customWidth="1"/>
    <col min="3074" max="3074" width="3.7109375" style="28" customWidth="1"/>
    <col min="3075" max="3075" width="19.42578125" style="28" customWidth="1"/>
    <col min="3076" max="3076" width="18" style="28" customWidth="1"/>
    <col min="3077" max="3077" width="4.42578125" style="28" customWidth="1"/>
    <col min="3078" max="3078" width="41.140625" style="28" customWidth="1"/>
    <col min="3079" max="3079" width="7.7109375" style="28" customWidth="1"/>
    <col min="3080" max="3080" width="8.140625" style="28" customWidth="1"/>
    <col min="3081" max="3081" width="15.28515625" style="28" customWidth="1"/>
    <col min="3082" max="3082" width="9.7109375" style="28" customWidth="1"/>
    <col min="3083" max="3328" width="9.140625" style="28"/>
    <col min="3329" max="3329" width="2.140625" style="28" customWidth="1"/>
    <col min="3330" max="3330" width="3.7109375" style="28" customWidth="1"/>
    <col min="3331" max="3331" width="19.42578125" style="28" customWidth="1"/>
    <col min="3332" max="3332" width="18" style="28" customWidth="1"/>
    <col min="3333" max="3333" width="4.42578125" style="28" customWidth="1"/>
    <col min="3334" max="3334" width="41.140625" style="28" customWidth="1"/>
    <col min="3335" max="3335" width="7.7109375" style="28" customWidth="1"/>
    <col min="3336" max="3336" width="8.140625" style="28" customWidth="1"/>
    <col min="3337" max="3337" width="15.28515625" style="28" customWidth="1"/>
    <col min="3338" max="3338" width="9.7109375" style="28" customWidth="1"/>
    <col min="3339" max="3584" width="9.140625" style="28"/>
    <col min="3585" max="3585" width="2.140625" style="28" customWidth="1"/>
    <col min="3586" max="3586" width="3.7109375" style="28" customWidth="1"/>
    <col min="3587" max="3587" width="19.42578125" style="28" customWidth="1"/>
    <col min="3588" max="3588" width="18" style="28" customWidth="1"/>
    <col min="3589" max="3589" width="4.42578125" style="28" customWidth="1"/>
    <col min="3590" max="3590" width="41.140625" style="28" customWidth="1"/>
    <col min="3591" max="3591" width="7.7109375" style="28" customWidth="1"/>
    <col min="3592" max="3592" width="8.140625" style="28" customWidth="1"/>
    <col min="3593" max="3593" width="15.28515625" style="28" customWidth="1"/>
    <col min="3594" max="3594" width="9.7109375" style="28" customWidth="1"/>
    <col min="3595" max="3840" width="9.140625" style="28"/>
    <col min="3841" max="3841" width="2.140625" style="28" customWidth="1"/>
    <col min="3842" max="3842" width="3.7109375" style="28" customWidth="1"/>
    <col min="3843" max="3843" width="19.42578125" style="28" customWidth="1"/>
    <col min="3844" max="3844" width="18" style="28" customWidth="1"/>
    <col min="3845" max="3845" width="4.42578125" style="28" customWidth="1"/>
    <col min="3846" max="3846" width="41.140625" style="28" customWidth="1"/>
    <col min="3847" max="3847" width="7.7109375" style="28" customWidth="1"/>
    <col min="3848" max="3848" width="8.140625" style="28" customWidth="1"/>
    <col min="3849" max="3849" width="15.28515625" style="28" customWidth="1"/>
    <col min="3850" max="3850" width="9.7109375" style="28" customWidth="1"/>
    <col min="3851" max="4096" width="9.140625" style="28"/>
    <col min="4097" max="4097" width="2.140625" style="28" customWidth="1"/>
    <col min="4098" max="4098" width="3.7109375" style="28" customWidth="1"/>
    <col min="4099" max="4099" width="19.42578125" style="28" customWidth="1"/>
    <col min="4100" max="4100" width="18" style="28" customWidth="1"/>
    <col min="4101" max="4101" width="4.42578125" style="28" customWidth="1"/>
    <col min="4102" max="4102" width="41.140625" style="28" customWidth="1"/>
    <col min="4103" max="4103" width="7.7109375" style="28" customWidth="1"/>
    <col min="4104" max="4104" width="8.140625" style="28" customWidth="1"/>
    <col min="4105" max="4105" width="15.28515625" style="28" customWidth="1"/>
    <col min="4106" max="4106" width="9.7109375" style="28" customWidth="1"/>
    <col min="4107" max="4352" width="9.140625" style="28"/>
    <col min="4353" max="4353" width="2.140625" style="28" customWidth="1"/>
    <col min="4354" max="4354" width="3.7109375" style="28" customWidth="1"/>
    <col min="4355" max="4355" width="19.42578125" style="28" customWidth="1"/>
    <col min="4356" max="4356" width="18" style="28" customWidth="1"/>
    <col min="4357" max="4357" width="4.42578125" style="28" customWidth="1"/>
    <col min="4358" max="4358" width="41.140625" style="28" customWidth="1"/>
    <col min="4359" max="4359" width="7.7109375" style="28" customWidth="1"/>
    <col min="4360" max="4360" width="8.140625" style="28" customWidth="1"/>
    <col min="4361" max="4361" width="15.28515625" style="28" customWidth="1"/>
    <col min="4362" max="4362" width="9.7109375" style="28" customWidth="1"/>
    <col min="4363" max="4608" width="9.140625" style="28"/>
    <col min="4609" max="4609" width="2.140625" style="28" customWidth="1"/>
    <col min="4610" max="4610" width="3.7109375" style="28" customWidth="1"/>
    <col min="4611" max="4611" width="19.42578125" style="28" customWidth="1"/>
    <col min="4612" max="4612" width="18" style="28" customWidth="1"/>
    <col min="4613" max="4613" width="4.42578125" style="28" customWidth="1"/>
    <col min="4614" max="4614" width="41.140625" style="28" customWidth="1"/>
    <col min="4615" max="4615" width="7.7109375" style="28" customWidth="1"/>
    <col min="4616" max="4616" width="8.140625" style="28" customWidth="1"/>
    <col min="4617" max="4617" width="15.28515625" style="28" customWidth="1"/>
    <col min="4618" max="4618" width="9.7109375" style="28" customWidth="1"/>
    <col min="4619" max="4864" width="9.140625" style="28"/>
    <col min="4865" max="4865" width="2.140625" style="28" customWidth="1"/>
    <col min="4866" max="4866" width="3.7109375" style="28" customWidth="1"/>
    <col min="4867" max="4867" width="19.42578125" style="28" customWidth="1"/>
    <col min="4868" max="4868" width="18" style="28" customWidth="1"/>
    <col min="4869" max="4869" width="4.42578125" style="28" customWidth="1"/>
    <col min="4870" max="4870" width="41.140625" style="28" customWidth="1"/>
    <col min="4871" max="4871" width="7.7109375" style="28" customWidth="1"/>
    <col min="4872" max="4872" width="8.140625" style="28" customWidth="1"/>
    <col min="4873" max="4873" width="15.28515625" style="28" customWidth="1"/>
    <col min="4874" max="4874" width="9.7109375" style="28" customWidth="1"/>
    <col min="4875" max="5120" width="9.140625" style="28"/>
    <col min="5121" max="5121" width="2.140625" style="28" customWidth="1"/>
    <col min="5122" max="5122" width="3.7109375" style="28" customWidth="1"/>
    <col min="5123" max="5123" width="19.42578125" style="28" customWidth="1"/>
    <col min="5124" max="5124" width="18" style="28" customWidth="1"/>
    <col min="5125" max="5125" width="4.42578125" style="28" customWidth="1"/>
    <col min="5126" max="5126" width="41.140625" style="28" customWidth="1"/>
    <col min="5127" max="5127" width="7.7109375" style="28" customWidth="1"/>
    <col min="5128" max="5128" width="8.140625" style="28" customWidth="1"/>
    <col min="5129" max="5129" width="15.28515625" style="28" customWidth="1"/>
    <col min="5130" max="5130" width="9.7109375" style="28" customWidth="1"/>
    <col min="5131" max="5376" width="9.140625" style="28"/>
    <col min="5377" max="5377" width="2.140625" style="28" customWidth="1"/>
    <col min="5378" max="5378" width="3.7109375" style="28" customWidth="1"/>
    <col min="5379" max="5379" width="19.42578125" style="28" customWidth="1"/>
    <col min="5380" max="5380" width="18" style="28" customWidth="1"/>
    <col min="5381" max="5381" width="4.42578125" style="28" customWidth="1"/>
    <col min="5382" max="5382" width="41.140625" style="28" customWidth="1"/>
    <col min="5383" max="5383" width="7.7109375" style="28" customWidth="1"/>
    <col min="5384" max="5384" width="8.140625" style="28" customWidth="1"/>
    <col min="5385" max="5385" width="15.28515625" style="28" customWidth="1"/>
    <col min="5386" max="5386" width="9.7109375" style="28" customWidth="1"/>
    <col min="5387" max="5632" width="9.140625" style="28"/>
    <col min="5633" max="5633" width="2.140625" style="28" customWidth="1"/>
    <col min="5634" max="5634" width="3.7109375" style="28" customWidth="1"/>
    <col min="5635" max="5635" width="19.42578125" style="28" customWidth="1"/>
    <col min="5636" max="5636" width="18" style="28" customWidth="1"/>
    <col min="5637" max="5637" width="4.42578125" style="28" customWidth="1"/>
    <col min="5638" max="5638" width="41.140625" style="28" customWidth="1"/>
    <col min="5639" max="5639" width="7.7109375" style="28" customWidth="1"/>
    <col min="5640" max="5640" width="8.140625" style="28" customWidth="1"/>
    <col min="5641" max="5641" width="15.28515625" style="28" customWidth="1"/>
    <col min="5642" max="5642" width="9.7109375" style="28" customWidth="1"/>
    <col min="5643" max="5888" width="9.140625" style="28"/>
    <col min="5889" max="5889" width="2.140625" style="28" customWidth="1"/>
    <col min="5890" max="5890" width="3.7109375" style="28" customWidth="1"/>
    <col min="5891" max="5891" width="19.42578125" style="28" customWidth="1"/>
    <col min="5892" max="5892" width="18" style="28" customWidth="1"/>
    <col min="5893" max="5893" width="4.42578125" style="28" customWidth="1"/>
    <col min="5894" max="5894" width="41.140625" style="28" customWidth="1"/>
    <col min="5895" max="5895" width="7.7109375" style="28" customWidth="1"/>
    <col min="5896" max="5896" width="8.140625" style="28" customWidth="1"/>
    <col min="5897" max="5897" width="15.28515625" style="28" customWidth="1"/>
    <col min="5898" max="5898" width="9.7109375" style="28" customWidth="1"/>
    <col min="5899" max="6144" width="9.140625" style="28"/>
    <col min="6145" max="6145" width="2.140625" style="28" customWidth="1"/>
    <col min="6146" max="6146" width="3.7109375" style="28" customWidth="1"/>
    <col min="6147" max="6147" width="19.42578125" style="28" customWidth="1"/>
    <col min="6148" max="6148" width="18" style="28" customWidth="1"/>
    <col min="6149" max="6149" width="4.42578125" style="28" customWidth="1"/>
    <col min="6150" max="6150" width="41.140625" style="28" customWidth="1"/>
    <col min="6151" max="6151" width="7.7109375" style="28" customWidth="1"/>
    <col min="6152" max="6152" width="8.140625" style="28" customWidth="1"/>
    <col min="6153" max="6153" width="15.28515625" style="28" customWidth="1"/>
    <col min="6154" max="6154" width="9.7109375" style="28" customWidth="1"/>
    <col min="6155" max="6400" width="9.140625" style="28"/>
    <col min="6401" max="6401" width="2.140625" style="28" customWidth="1"/>
    <col min="6402" max="6402" width="3.7109375" style="28" customWidth="1"/>
    <col min="6403" max="6403" width="19.42578125" style="28" customWidth="1"/>
    <col min="6404" max="6404" width="18" style="28" customWidth="1"/>
    <col min="6405" max="6405" width="4.42578125" style="28" customWidth="1"/>
    <col min="6406" max="6406" width="41.140625" style="28" customWidth="1"/>
    <col min="6407" max="6407" width="7.7109375" style="28" customWidth="1"/>
    <col min="6408" max="6408" width="8.140625" style="28" customWidth="1"/>
    <col min="6409" max="6409" width="15.28515625" style="28" customWidth="1"/>
    <col min="6410" max="6410" width="9.7109375" style="28" customWidth="1"/>
    <col min="6411" max="6656" width="9.140625" style="28"/>
    <col min="6657" max="6657" width="2.140625" style="28" customWidth="1"/>
    <col min="6658" max="6658" width="3.7109375" style="28" customWidth="1"/>
    <col min="6659" max="6659" width="19.42578125" style="28" customWidth="1"/>
    <col min="6660" max="6660" width="18" style="28" customWidth="1"/>
    <col min="6661" max="6661" width="4.42578125" style="28" customWidth="1"/>
    <col min="6662" max="6662" width="41.140625" style="28" customWidth="1"/>
    <col min="6663" max="6663" width="7.7109375" style="28" customWidth="1"/>
    <col min="6664" max="6664" width="8.140625" style="28" customWidth="1"/>
    <col min="6665" max="6665" width="15.28515625" style="28" customWidth="1"/>
    <col min="6666" max="6666" width="9.7109375" style="28" customWidth="1"/>
    <col min="6667" max="6912" width="9.140625" style="28"/>
    <col min="6913" max="6913" width="2.140625" style="28" customWidth="1"/>
    <col min="6914" max="6914" width="3.7109375" style="28" customWidth="1"/>
    <col min="6915" max="6915" width="19.42578125" style="28" customWidth="1"/>
    <col min="6916" max="6916" width="18" style="28" customWidth="1"/>
    <col min="6917" max="6917" width="4.42578125" style="28" customWidth="1"/>
    <col min="6918" max="6918" width="41.140625" style="28" customWidth="1"/>
    <col min="6919" max="6919" width="7.7109375" style="28" customWidth="1"/>
    <col min="6920" max="6920" width="8.140625" style="28" customWidth="1"/>
    <col min="6921" max="6921" width="15.28515625" style="28" customWidth="1"/>
    <col min="6922" max="6922" width="9.7109375" style="28" customWidth="1"/>
    <col min="6923" max="7168" width="9.140625" style="28"/>
    <col min="7169" max="7169" width="2.140625" style="28" customWidth="1"/>
    <col min="7170" max="7170" width="3.7109375" style="28" customWidth="1"/>
    <col min="7171" max="7171" width="19.42578125" style="28" customWidth="1"/>
    <col min="7172" max="7172" width="18" style="28" customWidth="1"/>
    <col min="7173" max="7173" width="4.42578125" style="28" customWidth="1"/>
    <col min="7174" max="7174" width="41.140625" style="28" customWidth="1"/>
    <col min="7175" max="7175" width="7.7109375" style="28" customWidth="1"/>
    <col min="7176" max="7176" width="8.140625" style="28" customWidth="1"/>
    <col min="7177" max="7177" width="15.28515625" style="28" customWidth="1"/>
    <col min="7178" max="7178" width="9.7109375" style="28" customWidth="1"/>
    <col min="7179" max="7424" width="9.140625" style="28"/>
    <col min="7425" max="7425" width="2.140625" style="28" customWidth="1"/>
    <col min="7426" max="7426" width="3.7109375" style="28" customWidth="1"/>
    <col min="7427" max="7427" width="19.42578125" style="28" customWidth="1"/>
    <col min="7428" max="7428" width="18" style="28" customWidth="1"/>
    <col min="7429" max="7429" width="4.42578125" style="28" customWidth="1"/>
    <col min="7430" max="7430" width="41.140625" style="28" customWidth="1"/>
    <col min="7431" max="7431" width="7.7109375" style="28" customWidth="1"/>
    <col min="7432" max="7432" width="8.140625" style="28" customWidth="1"/>
    <col min="7433" max="7433" width="15.28515625" style="28" customWidth="1"/>
    <col min="7434" max="7434" width="9.7109375" style="28" customWidth="1"/>
    <col min="7435" max="7680" width="9.140625" style="28"/>
    <col min="7681" max="7681" width="2.140625" style="28" customWidth="1"/>
    <col min="7682" max="7682" width="3.7109375" style="28" customWidth="1"/>
    <col min="7683" max="7683" width="19.42578125" style="28" customWidth="1"/>
    <col min="7684" max="7684" width="18" style="28" customWidth="1"/>
    <col min="7685" max="7685" width="4.42578125" style="28" customWidth="1"/>
    <col min="7686" max="7686" width="41.140625" style="28" customWidth="1"/>
    <col min="7687" max="7687" width="7.7109375" style="28" customWidth="1"/>
    <col min="7688" max="7688" width="8.140625" style="28" customWidth="1"/>
    <col min="7689" max="7689" width="15.28515625" style="28" customWidth="1"/>
    <col min="7690" max="7690" width="9.7109375" style="28" customWidth="1"/>
    <col min="7691" max="7936" width="9.140625" style="28"/>
    <col min="7937" max="7937" width="2.140625" style="28" customWidth="1"/>
    <col min="7938" max="7938" width="3.7109375" style="28" customWidth="1"/>
    <col min="7939" max="7939" width="19.42578125" style="28" customWidth="1"/>
    <col min="7940" max="7940" width="18" style="28" customWidth="1"/>
    <col min="7941" max="7941" width="4.42578125" style="28" customWidth="1"/>
    <col min="7942" max="7942" width="41.140625" style="28" customWidth="1"/>
    <col min="7943" max="7943" width="7.7109375" style="28" customWidth="1"/>
    <col min="7944" max="7944" width="8.140625" style="28" customWidth="1"/>
    <col min="7945" max="7945" width="15.28515625" style="28" customWidth="1"/>
    <col min="7946" max="7946" width="9.7109375" style="28" customWidth="1"/>
    <col min="7947" max="8192" width="9.140625" style="28"/>
    <col min="8193" max="8193" width="2.140625" style="28" customWidth="1"/>
    <col min="8194" max="8194" width="3.7109375" style="28" customWidth="1"/>
    <col min="8195" max="8195" width="19.42578125" style="28" customWidth="1"/>
    <col min="8196" max="8196" width="18" style="28" customWidth="1"/>
    <col min="8197" max="8197" width="4.42578125" style="28" customWidth="1"/>
    <col min="8198" max="8198" width="41.140625" style="28" customWidth="1"/>
    <col min="8199" max="8199" width="7.7109375" style="28" customWidth="1"/>
    <col min="8200" max="8200" width="8.140625" style="28" customWidth="1"/>
    <col min="8201" max="8201" width="15.28515625" style="28" customWidth="1"/>
    <col min="8202" max="8202" width="9.7109375" style="28" customWidth="1"/>
    <col min="8203" max="8448" width="9.140625" style="28"/>
    <col min="8449" max="8449" width="2.140625" style="28" customWidth="1"/>
    <col min="8450" max="8450" width="3.7109375" style="28" customWidth="1"/>
    <col min="8451" max="8451" width="19.42578125" style="28" customWidth="1"/>
    <col min="8452" max="8452" width="18" style="28" customWidth="1"/>
    <col min="8453" max="8453" width="4.42578125" style="28" customWidth="1"/>
    <col min="8454" max="8454" width="41.140625" style="28" customWidth="1"/>
    <col min="8455" max="8455" width="7.7109375" style="28" customWidth="1"/>
    <col min="8456" max="8456" width="8.140625" style="28" customWidth="1"/>
    <col min="8457" max="8457" width="15.28515625" style="28" customWidth="1"/>
    <col min="8458" max="8458" width="9.7109375" style="28" customWidth="1"/>
    <col min="8459" max="8704" width="9.140625" style="28"/>
    <col min="8705" max="8705" width="2.140625" style="28" customWidth="1"/>
    <col min="8706" max="8706" width="3.7109375" style="28" customWidth="1"/>
    <col min="8707" max="8707" width="19.42578125" style="28" customWidth="1"/>
    <col min="8708" max="8708" width="18" style="28" customWidth="1"/>
    <col min="8709" max="8709" width="4.42578125" style="28" customWidth="1"/>
    <col min="8710" max="8710" width="41.140625" style="28" customWidth="1"/>
    <col min="8711" max="8711" width="7.7109375" style="28" customWidth="1"/>
    <col min="8712" max="8712" width="8.140625" style="28" customWidth="1"/>
    <col min="8713" max="8713" width="15.28515625" style="28" customWidth="1"/>
    <col min="8714" max="8714" width="9.7109375" style="28" customWidth="1"/>
    <col min="8715" max="8960" width="9.140625" style="28"/>
    <col min="8961" max="8961" width="2.140625" style="28" customWidth="1"/>
    <col min="8962" max="8962" width="3.7109375" style="28" customWidth="1"/>
    <col min="8963" max="8963" width="19.42578125" style="28" customWidth="1"/>
    <col min="8964" max="8964" width="18" style="28" customWidth="1"/>
    <col min="8965" max="8965" width="4.42578125" style="28" customWidth="1"/>
    <col min="8966" max="8966" width="41.140625" style="28" customWidth="1"/>
    <col min="8967" max="8967" width="7.7109375" style="28" customWidth="1"/>
    <col min="8968" max="8968" width="8.140625" style="28" customWidth="1"/>
    <col min="8969" max="8969" width="15.28515625" style="28" customWidth="1"/>
    <col min="8970" max="8970" width="9.7109375" style="28" customWidth="1"/>
    <col min="8971" max="9216" width="9.140625" style="28"/>
    <col min="9217" max="9217" width="2.140625" style="28" customWidth="1"/>
    <col min="9218" max="9218" width="3.7109375" style="28" customWidth="1"/>
    <col min="9219" max="9219" width="19.42578125" style="28" customWidth="1"/>
    <col min="9220" max="9220" width="18" style="28" customWidth="1"/>
    <col min="9221" max="9221" width="4.42578125" style="28" customWidth="1"/>
    <col min="9222" max="9222" width="41.140625" style="28" customWidth="1"/>
    <col min="9223" max="9223" width="7.7109375" style="28" customWidth="1"/>
    <col min="9224" max="9224" width="8.140625" style="28" customWidth="1"/>
    <col min="9225" max="9225" width="15.28515625" style="28" customWidth="1"/>
    <col min="9226" max="9226" width="9.7109375" style="28" customWidth="1"/>
    <col min="9227" max="9472" width="9.140625" style="28"/>
    <col min="9473" max="9473" width="2.140625" style="28" customWidth="1"/>
    <col min="9474" max="9474" width="3.7109375" style="28" customWidth="1"/>
    <col min="9475" max="9475" width="19.42578125" style="28" customWidth="1"/>
    <col min="9476" max="9476" width="18" style="28" customWidth="1"/>
    <col min="9477" max="9477" width="4.42578125" style="28" customWidth="1"/>
    <col min="9478" max="9478" width="41.140625" style="28" customWidth="1"/>
    <col min="9479" max="9479" width="7.7109375" style="28" customWidth="1"/>
    <col min="9480" max="9480" width="8.140625" style="28" customWidth="1"/>
    <col min="9481" max="9481" width="15.28515625" style="28" customWidth="1"/>
    <col min="9482" max="9482" width="9.7109375" style="28" customWidth="1"/>
    <col min="9483" max="9728" width="9.140625" style="28"/>
    <col min="9729" max="9729" width="2.140625" style="28" customWidth="1"/>
    <col min="9730" max="9730" width="3.7109375" style="28" customWidth="1"/>
    <col min="9731" max="9731" width="19.42578125" style="28" customWidth="1"/>
    <col min="9732" max="9732" width="18" style="28" customWidth="1"/>
    <col min="9733" max="9733" width="4.42578125" style="28" customWidth="1"/>
    <col min="9734" max="9734" width="41.140625" style="28" customWidth="1"/>
    <col min="9735" max="9735" width="7.7109375" style="28" customWidth="1"/>
    <col min="9736" max="9736" width="8.140625" style="28" customWidth="1"/>
    <col min="9737" max="9737" width="15.28515625" style="28" customWidth="1"/>
    <col min="9738" max="9738" width="9.7109375" style="28" customWidth="1"/>
    <col min="9739" max="9984" width="9.140625" style="28"/>
    <col min="9985" max="9985" width="2.140625" style="28" customWidth="1"/>
    <col min="9986" max="9986" width="3.7109375" style="28" customWidth="1"/>
    <col min="9987" max="9987" width="19.42578125" style="28" customWidth="1"/>
    <col min="9988" max="9988" width="18" style="28" customWidth="1"/>
    <col min="9989" max="9989" width="4.42578125" style="28" customWidth="1"/>
    <col min="9990" max="9990" width="41.140625" style="28" customWidth="1"/>
    <col min="9991" max="9991" width="7.7109375" style="28" customWidth="1"/>
    <col min="9992" max="9992" width="8.140625" style="28" customWidth="1"/>
    <col min="9993" max="9993" width="15.28515625" style="28" customWidth="1"/>
    <col min="9994" max="9994" width="9.7109375" style="28" customWidth="1"/>
    <col min="9995" max="10240" width="9.140625" style="28"/>
    <col min="10241" max="10241" width="2.140625" style="28" customWidth="1"/>
    <col min="10242" max="10242" width="3.7109375" style="28" customWidth="1"/>
    <col min="10243" max="10243" width="19.42578125" style="28" customWidth="1"/>
    <col min="10244" max="10244" width="18" style="28" customWidth="1"/>
    <col min="10245" max="10245" width="4.42578125" style="28" customWidth="1"/>
    <col min="10246" max="10246" width="41.140625" style="28" customWidth="1"/>
    <col min="10247" max="10247" width="7.7109375" style="28" customWidth="1"/>
    <col min="10248" max="10248" width="8.140625" style="28" customWidth="1"/>
    <col min="10249" max="10249" width="15.28515625" style="28" customWidth="1"/>
    <col min="10250" max="10250" width="9.7109375" style="28" customWidth="1"/>
    <col min="10251" max="10496" width="9.140625" style="28"/>
    <col min="10497" max="10497" width="2.140625" style="28" customWidth="1"/>
    <col min="10498" max="10498" width="3.7109375" style="28" customWidth="1"/>
    <col min="10499" max="10499" width="19.42578125" style="28" customWidth="1"/>
    <col min="10500" max="10500" width="18" style="28" customWidth="1"/>
    <col min="10501" max="10501" width="4.42578125" style="28" customWidth="1"/>
    <col min="10502" max="10502" width="41.140625" style="28" customWidth="1"/>
    <col min="10503" max="10503" width="7.7109375" style="28" customWidth="1"/>
    <col min="10504" max="10504" width="8.140625" style="28" customWidth="1"/>
    <col min="10505" max="10505" width="15.28515625" style="28" customWidth="1"/>
    <col min="10506" max="10506" width="9.7109375" style="28" customWidth="1"/>
    <col min="10507" max="10752" width="9.140625" style="28"/>
    <col min="10753" max="10753" width="2.140625" style="28" customWidth="1"/>
    <col min="10754" max="10754" width="3.7109375" style="28" customWidth="1"/>
    <col min="10755" max="10755" width="19.42578125" style="28" customWidth="1"/>
    <col min="10756" max="10756" width="18" style="28" customWidth="1"/>
    <col min="10757" max="10757" width="4.42578125" style="28" customWidth="1"/>
    <col min="10758" max="10758" width="41.140625" style="28" customWidth="1"/>
    <col min="10759" max="10759" width="7.7109375" style="28" customWidth="1"/>
    <col min="10760" max="10760" width="8.140625" style="28" customWidth="1"/>
    <col min="10761" max="10761" width="15.28515625" style="28" customWidth="1"/>
    <col min="10762" max="10762" width="9.7109375" style="28" customWidth="1"/>
    <col min="10763" max="11008" width="9.140625" style="28"/>
    <col min="11009" max="11009" width="2.140625" style="28" customWidth="1"/>
    <col min="11010" max="11010" width="3.7109375" style="28" customWidth="1"/>
    <col min="11011" max="11011" width="19.42578125" style="28" customWidth="1"/>
    <col min="11012" max="11012" width="18" style="28" customWidth="1"/>
    <col min="11013" max="11013" width="4.42578125" style="28" customWidth="1"/>
    <col min="11014" max="11014" width="41.140625" style="28" customWidth="1"/>
    <col min="11015" max="11015" width="7.7109375" style="28" customWidth="1"/>
    <col min="11016" max="11016" width="8.140625" style="28" customWidth="1"/>
    <col min="11017" max="11017" width="15.28515625" style="28" customWidth="1"/>
    <col min="11018" max="11018" width="9.7109375" style="28" customWidth="1"/>
    <col min="11019" max="11264" width="9.140625" style="28"/>
    <col min="11265" max="11265" width="2.140625" style="28" customWidth="1"/>
    <col min="11266" max="11266" width="3.7109375" style="28" customWidth="1"/>
    <col min="11267" max="11267" width="19.42578125" style="28" customWidth="1"/>
    <col min="11268" max="11268" width="18" style="28" customWidth="1"/>
    <col min="11269" max="11269" width="4.42578125" style="28" customWidth="1"/>
    <col min="11270" max="11270" width="41.140625" style="28" customWidth="1"/>
    <col min="11271" max="11271" width="7.7109375" style="28" customWidth="1"/>
    <col min="11272" max="11272" width="8.140625" style="28" customWidth="1"/>
    <col min="11273" max="11273" width="15.28515625" style="28" customWidth="1"/>
    <col min="11274" max="11274" width="9.7109375" style="28" customWidth="1"/>
    <col min="11275" max="11520" width="9.140625" style="28"/>
    <col min="11521" max="11521" width="2.140625" style="28" customWidth="1"/>
    <col min="11522" max="11522" width="3.7109375" style="28" customWidth="1"/>
    <col min="11523" max="11523" width="19.42578125" style="28" customWidth="1"/>
    <col min="11524" max="11524" width="18" style="28" customWidth="1"/>
    <col min="11525" max="11525" width="4.42578125" style="28" customWidth="1"/>
    <col min="11526" max="11526" width="41.140625" style="28" customWidth="1"/>
    <col min="11527" max="11527" width="7.7109375" style="28" customWidth="1"/>
    <col min="11528" max="11528" width="8.140625" style="28" customWidth="1"/>
    <col min="11529" max="11529" width="15.28515625" style="28" customWidth="1"/>
    <col min="11530" max="11530" width="9.7109375" style="28" customWidth="1"/>
    <col min="11531" max="11776" width="9.140625" style="28"/>
    <col min="11777" max="11777" width="2.140625" style="28" customWidth="1"/>
    <col min="11778" max="11778" width="3.7109375" style="28" customWidth="1"/>
    <col min="11779" max="11779" width="19.42578125" style="28" customWidth="1"/>
    <col min="11780" max="11780" width="18" style="28" customWidth="1"/>
    <col min="11781" max="11781" width="4.42578125" style="28" customWidth="1"/>
    <col min="11782" max="11782" width="41.140625" style="28" customWidth="1"/>
    <col min="11783" max="11783" width="7.7109375" style="28" customWidth="1"/>
    <col min="11784" max="11784" width="8.140625" style="28" customWidth="1"/>
    <col min="11785" max="11785" width="15.28515625" style="28" customWidth="1"/>
    <col min="11786" max="11786" width="9.7109375" style="28" customWidth="1"/>
    <col min="11787" max="12032" width="9.140625" style="28"/>
    <col min="12033" max="12033" width="2.140625" style="28" customWidth="1"/>
    <col min="12034" max="12034" width="3.7109375" style="28" customWidth="1"/>
    <col min="12035" max="12035" width="19.42578125" style="28" customWidth="1"/>
    <col min="12036" max="12036" width="18" style="28" customWidth="1"/>
    <col min="12037" max="12037" width="4.42578125" style="28" customWidth="1"/>
    <col min="12038" max="12038" width="41.140625" style="28" customWidth="1"/>
    <col min="12039" max="12039" width="7.7109375" style="28" customWidth="1"/>
    <col min="12040" max="12040" width="8.140625" style="28" customWidth="1"/>
    <col min="12041" max="12041" width="15.28515625" style="28" customWidth="1"/>
    <col min="12042" max="12042" width="9.7109375" style="28" customWidth="1"/>
    <col min="12043" max="12288" width="9.140625" style="28"/>
    <col min="12289" max="12289" width="2.140625" style="28" customWidth="1"/>
    <col min="12290" max="12290" width="3.7109375" style="28" customWidth="1"/>
    <col min="12291" max="12291" width="19.42578125" style="28" customWidth="1"/>
    <col min="12292" max="12292" width="18" style="28" customWidth="1"/>
    <col min="12293" max="12293" width="4.42578125" style="28" customWidth="1"/>
    <col min="12294" max="12294" width="41.140625" style="28" customWidth="1"/>
    <col min="12295" max="12295" width="7.7109375" style="28" customWidth="1"/>
    <col min="12296" max="12296" width="8.140625" style="28" customWidth="1"/>
    <col min="12297" max="12297" width="15.28515625" style="28" customWidth="1"/>
    <col min="12298" max="12298" width="9.7109375" style="28" customWidth="1"/>
    <col min="12299" max="12544" width="9.140625" style="28"/>
    <col min="12545" max="12545" width="2.140625" style="28" customWidth="1"/>
    <col min="12546" max="12546" width="3.7109375" style="28" customWidth="1"/>
    <col min="12547" max="12547" width="19.42578125" style="28" customWidth="1"/>
    <col min="12548" max="12548" width="18" style="28" customWidth="1"/>
    <col min="12549" max="12549" width="4.42578125" style="28" customWidth="1"/>
    <col min="12550" max="12550" width="41.140625" style="28" customWidth="1"/>
    <col min="12551" max="12551" width="7.7109375" style="28" customWidth="1"/>
    <col min="12552" max="12552" width="8.140625" style="28" customWidth="1"/>
    <col min="12553" max="12553" width="15.28515625" style="28" customWidth="1"/>
    <col min="12554" max="12554" width="9.7109375" style="28" customWidth="1"/>
    <col min="12555" max="12800" width="9.140625" style="28"/>
    <col min="12801" max="12801" width="2.140625" style="28" customWidth="1"/>
    <col min="12802" max="12802" width="3.7109375" style="28" customWidth="1"/>
    <col min="12803" max="12803" width="19.42578125" style="28" customWidth="1"/>
    <col min="12804" max="12804" width="18" style="28" customWidth="1"/>
    <col min="12805" max="12805" width="4.42578125" style="28" customWidth="1"/>
    <col min="12806" max="12806" width="41.140625" style="28" customWidth="1"/>
    <col min="12807" max="12807" width="7.7109375" style="28" customWidth="1"/>
    <col min="12808" max="12808" width="8.140625" style="28" customWidth="1"/>
    <col min="12809" max="12809" width="15.28515625" style="28" customWidth="1"/>
    <col min="12810" max="12810" width="9.7109375" style="28" customWidth="1"/>
    <col min="12811" max="13056" width="9.140625" style="28"/>
    <col min="13057" max="13057" width="2.140625" style="28" customWidth="1"/>
    <col min="13058" max="13058" width="3.7109375" style="28" customWidth="1"/>
    <col min="13059" max="13059" width="19.42578125" style="28" customWidth="1"/>
    <col min="13060" max="13060" width="18" style="28" customWidth="1"/>
    <col min="13061" max="13061" width="4.42578125" style="28" customWidth="1"/>
    <col min="13062" max="13062" width="41.140625" style="28" customWidth="1"/>
    <col min="13063" max="13063" width="7.7109375" style="28" customWidth="1"/>
    <col min="13064" max="13064" width="8.140625" style="28" customWidth="1"/>
    <col min="13065" max="13065" width="15.28515625" style="28" customWidth="1"/>
    <col min="13066" max="13066" width="9.7109375" style="28" customWidth="1"/>
    <col min="13067" max="13312" width="9.140625" style="28"/>
    <col min="13313" max="13313" width="2.140625" style="28" customWidth="1"/>
    <col min="13314" max="13314" width="3.7109375" style="28" customWidth="1"/>
    <col min="13315" max="13315" width="19.42578125" style="28" customWidth="1"/>
    <col min="13316" max="13316" width="18" style="28" customWidth="1"/>
    <col min="13317" max="13317" width="4.42578125" style="28" customWidth="1"/>
    <col min="13318" max="13318" width="41.140625" style="28" customWidth="1"/>
    <col min="13319" max="13319" width="7.7109375" style="28" customWidth="1"/>
    <col min="13320" max="13320" width="8.140625" style="28" customWidth="1"/>
    <col min="13321" max="13321" width="15.28515625" style="28" customWidth="1"/>
    <col min="13322" max="13322" width="9.7109375" style="28" customWidth="1"/>
    <col min="13323" max="13568" width="9.140625" style="28"/>
    <col min="13569" max="13569" width="2.140625" style="28" customWidth="1"/>
    <col min="13570" max="13570" width="3.7109375" style="28" customWidth="1"/>
    <col min="13571" max="13571" width="19.42578125" style="28" customWidth="1"/>
    <col min="13572" max="13572" width="18" style="28" customWidth="1"/>
    <col min="13573" max="13573" width="4.42578125" style="28" customWidth="1"/>
    <col min="13574" max="13574" width="41.140625" style="28" customWidth="1"/>
    <col min="13575" max="13575" width="7.7109375" style="28" customWidth="1"/>
    <col min="13576" max="13576" width="8.140625" style="28" customWidth="1"/>
    <col min="13577" max="13577" width="15.28515625" style="28" customWidth="1"/>
    <col min="13578" max="13578" width="9.7109375" style="28" customWidth="1"/>
    <col min="13579" max="13824" width="9.140625" style="28"/>
    <col min="13825" max="13825" width="2.140625" style="28" customWidth="1"/>
    <col min="13826" max="13826" width="3.7109375" style="28" customWidth="1"/>
    <col min="13827" max="13827" width="19.42578125" style="28" customWidth="1"/>
    <col min="13828" max="13828" width="18" style="28" customWidth="1"/>
    <col min="13829" max="13829" width="4.42578125" style="28" customWidth="1"/>
    <col min="13830" max="13830" width="41.140625" style="28" customWidth="1"/>
    <col min="13831" max="13831" width="7.7109375" style="28" customWidth="1"/>
    <col min="13832" max="13832" width="8.140625" style="28" customWidth="1"/>
    <col min="13833" max="13833" width="15.28515625" style="28" customWidth="1"/>
    <col min="13834" max="13834" width="9.7109375" style="28" customWidth="1"/>
    <col min="13835" max="14080" width="9.140625" style="28"/>
    <col min="14081" max="14081" width="2.140625" style="28" customWidth="1"/>
    <col min="14082" max="14082" width="3.7109375" style="28" customWidth="1"/>
    <col min="14083" max="14083" width="19.42578125" style="28" customWidth="1"/>
    <col min="14084" max="14084" width="18" style="28" customWidth="1"/>
    <col min="14085" max="14085" width="4.42578125" style="28" customWidth="1"/>
    <col min="14086" max="14086" width="41.140625" style="28" customWidth="1"/>
    <col min="14087" max="14087" width="7.7109375" style="28" customWidth="1"/>
    <col min="14088" max="14088" width="8.140625" style="28" customWidth="1"/>
    <col min="14089" max="14089" width="15.28515625" style="28" customWidth="1"/>
    <col min="14090" max="14090" width="9.7109375" style="28" customWidth="1"/>
    <col min="14091" max="14336" width="9.140625" style="28"/>
    <col min="14337" max="14337" width="2.140625" style="28" customWidth="1"/>
    <col min="14338" max="14338" width="3.7109375" style="28" customWidth="1"/>
    <col min="14339" max="14339" width="19.42578125" style="28" customWidth="1"/>
    <col min="14340" max="14340" width="18" style="28" customWidth="1"/>
    <col min="14341" max="14341" width="4.42578125" style="28" customWidth="1"/>
    <col min="14342" max="14342" width="41.140625" style="28" customWidth="1"/>
    <col min="14343" max="14343" width="7.7109375" style="28" customWidth="1"/>
    <col min="14344" max="14344" width="8.140625" style="28" customWidth="1"/>
    <col min="14345" max="14345" width="15.28515625" style="28" customWidth="1"/>
    <col min="14346" max="14346" width="9.7109375" style="28" customWidth="1"/>
    <col min="14347" max="14592" width="9.140625" style="28"/>
    <col min="14593" max="14593" width="2.140625" style="28" customWidth="1"/>
    <col min="14594" max="14594" width="3.7109375" style="28" customWidth="1"/>
    <col min="14595" max="14595" width="19.42578125" style="28" customWidth="1"/>
    <col min="14596" max="14596" width="18" style="28" customWidth="1"/>
    <col min="14597" max="14597" width="4.42578125" style="28" customWidth="1"/>
    <col min="14598" max="14598" width="41.140625" style="28" customWidth="1"/>
    <col min="14599" max="14599" width="7.7109375" style="28" customWidth="1"/>
    <col min="14600" max="14600" width="8.140625" style="28" customWidth="1"/>
    <col min="14601" max="14601" width="15.28515625" style="28" customWidth="1"/>
    <col min="14602" max="14602" width="9.7109375" style="28" customWidth="1"/>
    <col min="14603" max="14848" width="9.140625" style="28"/>
    <col min="14849" max="14849" width="2.140625" style="28" customWidth="1"/>
    <col min="14850" max="14850" width="3.7109375" style="28" customWidth="1"/>
    <col min="14851" max="14851" width="19.42578125" style="28" customWidth="1"/>
    <col min="14852" max="14852" width="18" style="28" customWidth="1"/>
    <col min="14853" max="14853" width="4.42578125" style="28" customWidth="1"/>
    <col min="14854" max="14854" width="41.140625" style="28" customWidth="1"/>
    <col min="14855" max="14855" width="7.7109375" style="28" customWidth="1"/>
    <col min="14856" max="14856" width="8.140625" style="28" customWidth="1"/>
    <col min="14857" max="14857" width="15.28515625" style="28" customWidth="1"/>
    <col min="14858" max="14858" width="9.7109375" style="28" customWidth="1"/>
    <col min="14859" max="15104" width="9.140625" style="28"/>
    <col min="15105" max="15105" width="2.140625" style="28" customWidth="1"/>
    <col min="15106" max="15106" width="3.7109375" style="28" customWidth="1"/>
    <col min="15107" max="15107" width="19.42578125" style="28" customWidth="1"/>
    <col min="15108" max="15108" width="18" style="28" customWidth="1"/>
    <col min="15109" max="15109" width="4.42578125" style="28" customWidth="1"/>
    <col min="15110" max="15110" width="41.140625" style="28" customWidth="1"/>
    <col min="15111" max="15111" width="7.7109375" style="28" customWidth="1"/>
    <col min="15112" max="15112" width="8.140625" style="28" customWidth="1"/>
    <col min="15113" max="15113" width="15.28515625" style="28" customWidth="1"/>
    <col min="15114" max="15114" width="9.7109375" style="28" customWidth="1"/>
    <col min="15115" max="15360" width="9.140625" style="28"/>
    <col min="15361" max="15361" width="2.140625" style="28" customWidth="1"/>
    <col min="15362" max="15362" width="3.7109375" style="28" customWidth="1"/>
    <col min="15363" max="15363" width="19.42578125" style="28" customWidth="1"/>
    <col min="15364" max="15364" width="18" style="28" customWidth="1"/>
    <col min="15365" max="15365" width="4.42578125" style="28" customWidth="1"/>
    <col min="15366" max="15366" width="41.140625" style="28" customWidth="1"/>
    <col min="15367" max="15367" width="7.7109375" style="28" customWidth="1"/>
    <col min="15368" max="15368" width="8.140625" style="28" customWidth="1"/>
    <col min="15369" max="15369" width="15.28515625" style="28" customWidth="1"/>
    <col min="15370" max="15370" width="9.7109375" style="28" customWidth="1"/>
    <col min="15371" max="15616" width="9.140625" style="28"/>
    <col min="15617" max="15617" width="2.140625" style="28" customWidth="1"/>
    <col min="15618" max="15618" width="3.7109375" style="28" customWidth="1"/>
    <col min="15619" max="15619" width="19.42578125" style="28" customWidth="1"/>
    <col min="15620" max="15620" width="18" style="28" customWidth="1"/>
    <col min="15621" max="15621" width="4.42578125" style="28" customWidth="1"/>
    <col min="15622" max="15622" width="41.140625" style="28" customWidth="1"/>
    <col min="15623" max="15623" width="7.7109375" style="28" customWidth="1"/>
    <col min="15624" max="15624" width="8.140625" style="28" customWidth="1"/>
    <col min="15625" max="15625" width="15.28515625" style="28" customWidth="1"/>
    <col min="15626" max="15626" width="9.7109375" style="28" customWidth="1"/>
    <col min="15627" max="15872" width="9.140625" style="28"/>
    <col min="15873" max="15873" width="2.140625" style="28" customWidth="1"/>
    <col min="15874" max="15874" width="3.7109375" style="28" customWidth="1"/>
    <col min="15875" max="15875" width="19.42578125" style="28" customWidth="1"/>
    <col min="15876" max="15876" width="18" style="28" customWidth="1"/>
    <col min="15877" max="15877" width="4.42578125" style="28" customWidth="1"/>
    <col min="15878" max="15878" width="41.140625" style="28" customWidth="1"/>
    <col min="15879" max="15879" width="7.7109375" style="28" customWidth="1"/>
    <col min="15880" max="15880" width="8.140625" style="28" customWidth="1"/>
    <col min="15881" max="15881" width="15.28515625" style="28" customWidth="1"/>
    <col min="15882" max="15882" width="9.7109375" style="28" customWidth="1"/>
    <col min="15883" max="16128" width="9.140625" style="28"/>
    <col min="16129" max="16129" width="2.140625" style="28" customWidth="1"/>
    <col min="16130" max="16130" width="3.7109375" style="28" customWidth="1"/>
    <col min="16131" max="16131" width="19.42578125" style="28" customWidth="1"/>
    <col min="16132" max="16132" width="18" style="28" customWidth="1"/>
    <col min="16133" max="16133" width="4.42578125" style="28" customWidth="1"/>
    <col min="16134" max="16134" width="41.140625" style="28" customWidth="1"/>
    <col min="16135" max="16135" width="7.7109375" style="28" customWidth="1"/>
    <col min="16136" max="16136" width="8.140625" style="28" customWidth="1"/>
    <col min="16137" max="16137" width="15.28515625" style="28" customWidth="1"/>
    <col min="16138" max="16138" width="9.7109375" style="28" customWidth="1"/>
    <col min="16139" max="16384" width="9.140625" style="28"/>
  </cols>
  <sheetData>
    <row r="1" spans="1:10">
      <c r="F1" s="6"/>
      <c r="G1" s="6"/>
      <c r="H1" s="6"/>
      <c r="I1" s="120" t="s">
        <v>156</v>
      </c>
      <c r="J1" s="120"/>
    </row>
    <row r="2" spans="1:10" s="1" customFormat="1">
      <c r="F2" s="120" t="s">
        <v>0</v>
      </c>
      <c r="G2" s="120"/>
      <c r="H2" s="120"/>
      <c r="I2" s="120"/>
      <c r="J2" s="120"/>
    </row>
    <row r="3" spans="1:10" s="1" customFormat="1" ht="15" customHeight="1">
      <c r="B3" s="121"/>
      <c r="C3" s="121"/>
      <c r="D3" s="3"/>
      <c r="E3" s="3"/>
      <c r="G3" s="120" t="s">
        <v>166</v>
      </c>
      <c r="H3" s="120"/>
      <c r="I3" s="120"/>
      <c r="J3" s="120"/>
    </row>
    <row r="4" spans="1:10" ht="19.5" customHeight="1">
      <c r="A4" s="1"/>
      <c r="B4" s="122" t="s">
        <v>1</v>
      </c>
      <c r="C4" s="122"/>
      <c r="D4" s="122"/>
      <c r="E4" s="122"/>
      <c r="F4" s="122"/>
      <c r="G4" s="122"/>
      <c r="H4" s="122"/>
      <c r="I4" s="122"/>
      <c r="J4" s="122"/>
    </row>
    <row r="5" spans="1:10">
      <c r="A5" s="1"/>
      <c r="B5" s="3"/>
      <c r="C5" s="119" t="s">
        <v>2</v>
      </c>
      <c r="D5" s="119"/>
      <c r="E5" s="119"/>
      <c r="F5" s="119"/>
      <c r="G5" s="119"/>
      <c r="H5" s="119"/>
      <c r="I5" s="119"/>
      <c r="J5" s="1"/>
    </row>
    <row r="6" spans="1:10">
      <c r="A6" s="1"/>
      <c r="B6" s="3"/>
      <c r="C6" s="56"/>
      <c r="D6" s="56"/>
      <c r="E6" s="56"/>
      <c r="F6" s="56"/>
      <c r="G6" s="56"/>
      <c r="H6" s="56"/>
      <c r="I6" s="56"/>
      <c r="J6" s="1"/>
    </row>
    <row r="7" spans="1:10" ht="16.5" customHeight="1">
      <c r="A7" s="1"/>
      <c r="B7" s="3"/>
      <c r="C7" s="123" t="s">
        <v>3</v>
      </c>
      <c r="D7" s="123"/>
      <c r="E7" s="123"/>
      <c r="F7" s="123"/>
      <c r="G7" s="123"/>
      <c r="H7" s="123"/>
      <c r="I7" s="123"/>
      <c r="J7" s="1"/>
    </row>
    <row r="8" spans="1:10" s="19" customFormat="1" ht="42" customHeight="1">
      <c r="A8" s="5"/>
      <c r="B8" s="124" t="s">
        <v>100</v>
      </c>
      <c r="C8" s="207"/>
      <c r="D8" s="207"/>
      <c r="E8" s="207"/>
      <c r="F8" s="207"/>
      <c r="G8" s="207"/>
      <c r="H8" s="207"/>
      <c r="I8" s="207"/>
      <c r="J8" s="207"/>
    </row>
    <row r="9" spans="1:10" ht="14.25" customHeight="1">
      <c r="A9" s="1"/>
      <c r="B9" s="1"/>
      <c r="C9" s="125" t="s">
        <v>4</v>
      </c>
      <c r="D9" s="125"/>
      <c r="E9" s="125"/>
      <c r="F9" s="125"/>
      <c r="G9" s="125"/>
      <c r="H9" s="125"/>
      <c r="I9" s="125"/>
      <c r="J9" s="1"/>
    </row>
    <row r="10" spans="1:10" s="19" customFormat="1">
      <c r="A10" s="5"/>
      <c r="B10" s="126" t="s">
        <v>111</v>
      </c>
      <c r="C10" s="126"/>
      <c r="D10" s="126"/>
      <c r="E10" s="126"/>
      <c r="F10" s="126"/>
      <c r="G10" s="126"/>
      <c r="H10" s="126"/>
      <c r="I10" s="126"/>
      <c r="J10" s="126"/>
    </row>
    <row r="11" spans="1:10" ht="42" customHeight="1">
      <c r="A11" s="1"/>
      <c r="B11" s="189" t="s">
        <v>5</v>
      </c>
      <c r="C11" s="149" t="s">
        <v>6</v>
      </c>
      <c r="D11" s="150"/>
      <c r="E11" s="150"/>
      <c r="F11" s="151"/>
      <c r="G11" s="190" t="s">
        <v>7</v>
      </c>
      <c r="H11" s="157"/>
      <c r="I11" s="189" t="s">
        <v>19</v>
      </c>
      <c r="J11" s="189" t="s">
        <v>63</v>
      </c>
    </row>
    <row r="12" spans="1:10" ht="15" customHeight="1">
      <c r="A12" s="1"/>
      <c r="B12" s="128"/>
      <c r="C12" s="132"/>
      <c r="D12" s="133"/>
      <c r="E12" s="133"/>
      <c r="F12" s="134"/>
      <c r="G12" s="63" t="s">
        <v>9</v>
      </c>
      <c r="H12" s="63" t="s">
        <v>10</v>
      </c>
      <c r="I12" s="128"/>
      <c r="J12" s="128"/>
    </row>
    <row r="13" spans="1:10" s="6" customFormat="1">
      <c r="A13" s="1"/>
      <c r="B13" s="64">
        <v>1</v>
      </c>
      <c r="C13" s="288" t="s">
        <v>160</v>
      </c>
      <c r="D13" s="289"/>
      <c r="E13" s="289"/>
      <c r="F13" s="290"/>
      <c r="G13" s="64" t="s">
        <v>12</v>
      </c>
      <c r="H13" s="64">
        <v>1</v>
      </c>
      <c r="I13" s="65">
        <v>2022</v>
      </c>
      <c r="J13" s="27">
        <f>250*1.04</f>
        <v>260</v>
      </c>
    </row>
    <row r="14" spans="1:10" s="6" customFormat="1">
      <c r="A14" s="1"/>
      <c r="B14" s="64">
        <v>2</v>
      </c>
      <c r="C14" s="288" t="s">
        <v>99</v>
      </c>
      <c r="D14" s="289"/>
      <c r="E14" s="289"/>
      <c r="F14" s="290"/>
      <c r="G14" s="64" t="s">
        <v>12</v>
      </c>
      <c r="H14" s="64">
        <v>1</v>
      </c>
      <c r="I14" s="65">
        <v>2022</v>
      </c>
      <c r="J14" s="27">
        <f>1300*1.04</f>
        <v>1352</v>
      </c>
    </row>
    <row r="15" spans="1:10" s="6" customFormat="1">
      <c r="A15" s="1"/>
      <c r="B15" s="64">
        <v>3</v>
      </c>
      <c r="C15" s="288" t="s">
        <v>104</v>
      </c>
      <c r="D15" s="289"/>
      <c r="E15" s="289"/>
      <c r="F15" s="290"/>
      <c r="G15" s="64" t="s">
        <v>12</v>
      </c>
      <c r="H15" s="64">
        <v>1</v>
      </c>
      <c r="I15" s="65">
        <v>2022</v>
      </c>
      <c r="J15" s="27">
        <f>200*1.04</f>
        <v>208</v>
      </c>
    </row>
    <row r="16" spans="1:10" s="19" customFormat="1" ht="22.5" customHeight="1">
      <c r="A16" s="5"/>
      <c r="B16" s="148" t="s">
        <v>26</v>
      </c>
      <c r="C16" s="148"/>
      <c r="D16" s="148"/>
      <c r="E16" s="148"/>
      <c r="F16" s="148"/>
      <c r="G16" s="148"/>
      <c r="H16" s="148"/>
      <c r="I16" s="148"/>
      <c r="J16" s="148"/>
    </row>
    <row r="17" spans="1:10">
      <c r="A17" s="1"/>
      <c r="B17" s="149" t="s">
        <v>14</v>
      </c>
      <c r="C17" s="150"/>
      <c r="D17" s="151"/>
      <c r="E17" s="152" t="s">
        <v>15</v>
      </c>
      <c r="F17" s="153"/>
      <c r="G17" s="153"/>
      <c r="H17" s="153"/>
      <c r="I17" s="153"/>
      <c r="J17" s="154"/>
    </row>
    <row r="18" spans="1:10" ht="26.25" customHeight="1">
      <c r="A18" s="1"/>
      <c r="B18" s="132"/>
      <c r="C18" s="133"/>
      <c r="D18" s="134"/>
      <c r="E18" s="158" t="s">
        <v>16</v>
      </c>
      <c r="F18" s="159"/>
      <c r="G18" s="277"/>
      <c r="H18" s="190" t="s">
        <v>17</v>
      </c>
      <c r="I18" s="156"/>
      <c r="J18" s="157"/>
    </row>
    <row r="19" spans="1:10" s="6" customFormat="1">
      <c r="A19" s="1"/>
      <c r="B19" s="182">
        <f>E19</f>
        <v>1820</v>
      </c>
      <c r="C19" s="183"/>
      <c r="D19" s="184"/>
      <c r="E19" s="182">
        <f>SUM(J13:J15)</f>
        <v>1820</v>
      </c>
      <c r="F19" s="183"/>
      <c r="G19" s="184"/>
      <c r="H19" s="176"/>
      <c r="I19" s="177"/>
      <c r="J19" s="178"/>
    </row>
    <row r="20" spans="1:10">
      <c r="B20" s="28" t="s">
        <v>98</v>
      </c>
    </row>
    <row r="21" spans="1:10">
      <c r="F21" s="6"/>
      <c r="G21" s="6"/>
      <c r="H21" s="6"/>
      <c r="I21" s="120"/>
      <c r="J21" s="120"/>
    </row>
    <row r="22" spans="1:10" s="1" customFormat="1" ht="129" customHeight="1">
      <c r="F22" s="120"/>
      <c r="G22" s="120"/>
      <c r="H22" s="120"/>
      <c r="I22" s="120"/>
      <c r="J22" s="120"/>
    </row>
    <row r="23" spans="1:10" ht="19.5" customHeight="1">
      <c r="A23" s="1"/>
      <c r="B23" s="122" t="s">
        <v>1</v>
      </c>
      <c r="C23" s="122"/>
      <c r="D23" s="122"/>
      <c r="E23" s="122"/>
      <c r="F23" s="122"/>
      <c r="G23" s="122"/>
      <c r="H23" s="122"/>
      <c r="I23" s="122"/>
      <c r="J23" s="122"/>
    </row>
    <row r="24" spans="1:10">
      <c r="A24" s="1"/>
      <c r="B24" s="3"/>
      <c r="C24" s="119" t="s">
        <v>2</v>
      </c>
      <c r="D24" s="119"/>
      <c r="E24" s="119"/>
      <c r="F24" s="119"/>
      <c r="G24" s="119"/>
      <c r="H24" s="119"/>
      <c r="I24" s="119"/>
      <c r="J24" s="1"/>
    </row>
    <row r="25" spans="1:10">
      <c r="A25" s="1"/>
      <c r="B25" s="3"/>
      <c r="C25" s="56"/>
      <c r="D25" s="56"/>
      <c r="E25" s="56"/>
      <c r="F25" s="56"/>
      <c r="G25" s="56"/>
      <c r="H25" s="56"/>
      <c r="I25" s="56"/>
      <c r="J25" s="1"/>
    </row>
    <row r="26" spans="1:10" ht="16.5" customHeight="1">
      <c r="A26" s="1"/>
      <c r="B26" s="3"/>
      <c r="C26" s="123" t="s">
        <v>3</v>
      </c>
      <c r="D26" s="123"/>
      <c r="E26" s="123"/>
      <c r="F26" s="123"/>
      <c r="G26" s="123"/>
      <c r="H26" s="123"/>
      <c r="I26" s="123"/>
      <c r="J26" s="1"/>
    </row>
    <row r="27" spans="1:10" s="19" customFormat="1" ht="42" customHeight="1">
      <c r="A27" s="5"/>
      <c r="B27" s="124" t="s">
        <v>100</v>
      </c>
      <c r="C27" s="207"/>
      <c r="D27" s="207"/>
      <c r="E27" s="207"/>
      <c r="F27" s="207"/>
      <c r="G27" s="207"/>
      <c r="H27" s="207"/>
      <c r="I27" s="207"/>
      <c r="J27" s="207"/>
    </row>
    <row r="28" spans="1:10" ht="14.25" customHeight="1">
      <c r="A28" s="1"/>
      <c r="B28" s="1"/>
      <c r="C28" s="125" t="s">
        <v>4</v>
      </c>
      <c r="D28" s="125"/>
      <c r="E28" s="125"/>
      <c r="F28" s="125"/>
      <c r="G28" s="125"/>
      <c r="H28" s="125"/>
      <c r="I28" s="125"/>
      <c r="J28" s="1"/>
    </row>
    <row r="29" spans="1:10" s="19" customFormat="1">
      <c r="A29" s="5"/>
      <c r="B29" s="126" t="s">
        <v>112</v>
      </c>
      <c r="C29" s="126"/>
      <c r="D29" s="126"/>
      <c r="E29" s="126"/>
      <c r="F29" s="126"/>
      <c r="G29" s="126"/>
      <c r="H29" s="126"/>
      <c r="I29" s="126"/>
      <c r="J29" s="126"/>
    </row>
    <row r="30" spans="1:10" ht="42" customHeight="1">
      <c r="A30" s="1"/>
      <c r="B30" s="189" t="s">
        <v>5</v>
      </c>
      <c r="C30" s="149" t="s">
        <v>6</v>
      </c>
      <c r="D30" s="150"/>
      <c r="E30" s="150"/>
      <c r="F30" s="151"/>
      <c r="G30" s="190" t="s">
        <v>7</v>
      </c>
      <c r="H30" s="157"/>
      <c r="I30" s="189" t="s">
        <v>19</v>
      </c>
      <c r="J30" s="189" t="s">
        <v>63</v>
      </c>
    </row>
    <row r="31" spans="1:10" ht="15" customHeight="1">
      <c r="A31" s="1"/>
      <c r="B31" s="128"/>
      <c r="C31" s="132"/>
      <c r="D31" s="133"/>
      <c r="E31" s="133"/>
      <c r="F31" s="134"/>
      <c r="G31" s="63" t="s">
        <v>9</v>
      </c>
      <c r="H31" s="63" t="s">
        <v>10</v>
      </c>
      <c r="I31" s="128"/>
      <c r="J31" s="128"/>
    </row>
    <row r="32" spans="1:10" s="6" customFormat="1">
      <c r="A32" s="1"/>
      <c r="B32" s="64">
        <v>1</v>
      </c>
      <c r="C32" s="288" t="s">
        <v>161</v>
      </c>
      <c r="D32" s="289"/>
      <c r="E32" s="289"/>
      <c r="F32" s="290"/>
      <c r="G32" s="64" t="s">
        <v>12</v>
      </c>
      <c r="H32" s="64">
        <v>1</v>
      </c>
      <c r="I32" s="65">
        <v>2023</v>
      </c>
      <c r="J32" s="27">
        <f>260*1.04</f>
        <v>270.40000000000003</v>
      </c>
    </row>
    <row r="33" spans="1:10" s="6" customFormat="1">
      <c r="A33" s="1"/>
      <c r="B33" s="64">
        <v>2</v>
      </c>
      <c r="C33" s="288" t="s">
        <v>99</v>
      </c>
      <c r="D33" s="289"/>
      <c r="E33" s="289"/>
      <c r="F33" s="290"/>
      <c r="G33" s="64" t="s">
        <v>12</v>
      </c>
      <c r="H33" s="64">
        <v>1</v>
      </c>
      <c r="I33" s="65">
        <v>2023</v>
      </c>
      <c r="J33" s="27">
        <f>1352*1.04</f>
        <v>1406.0800000000002</v>
      </c>
    </row>
    <row r="34" spans="1:10" s="6" customFormat="1">
      <c r="A34" s="1"/>
      <c r="B34" s="64">
        <v>3</v>
      </c>
      <c r="C34" s="288" t="s">
        <v>104</v>
      </c>
      <c r="D34" s="289"/>
      <c r="E34" s="289"/>
      <c r="F34" s="290"/>
      <c r="G34" s="64" t="s">
        <v>12</v>
      </c>
      <c r="H34" s="64">
        <v>1</v>
      </c>
      <c r="I34" s="65">
        <v>2023</v>
      </c>
      <c r="J34" s="27">
        <f>208*1.04</f>
        <v>216.32</v>
      </c>
    </row>
    <row r="35" spans="1:10" s="19" customFormat="1" ht="22.5" customHeight="1">
      <c r="A35" s="5"/>
      <c r="B35" s="148" t="s">
        <v>26</v>
      </c>
      <c r="C35" s="148"/>
      <c r="D35" s="148"/>
      <c r="E35" s="148"/>
      <c r="F35" s="148"/>
      <c r="G35" s="148"/>
      <c r="H35" s="148"/>
      <c r="I35" s="148"/>
      <c r="J35" s="148"/>
    </row>
    <row r="36" spans="1:10">
      <c r="A36" s="1"/>
      <c r="B36" s="149" t="s">
        <v>14</v>
      </c>
      <c r="C36" s="150"/>
      <c r="D36" s="151"/>
      <c r="E36" s="152" t="s">
        <v>15</v>
      </c>
      <c r="F36" s="153"/>
      <c r="G36" s="153"/>
      <c r="H36" s="153"/>
      <c r="I36" s="153"/>
      <c r="J36" s="154"/>
    </row>
    <row r="37" spans="1:10" ht="26.25" customHeight="1">
      <c r="A37" s="1"/>
      <c r="B37" s="132"/>
      <c r="C37" s="133"/>
      <c r="D37" s="134"/>
      <c r="E37" s="158" t="s">
        <v>16</v>
      </c>
      <c r="F37" s="159"/>
      <c r="G37" s="277"/>
      <c r="H37" s="190" t="s">
        <v>17</v>
      </c>
      <c r="I37" s="156"/>
      <c r="J37" s="157"/>
    </row>
    <row r="38" spans="1:10" s="6" customFormat="1">
      <c r="A38" s="1"/>
      <c r="B38" s="182">
        <f>E38</f>
        <v>1892.8000000000002</v>
      </c>
      <c r="C38" s="183"/>
      <c r="D38" s="184"/>
      <c r="E38" s="182">
        <f>SUM(J32:J34)</f>
        <v>1892.8000000000002</v>
      </c>
      <c r="F38" s="183"/>
      <c r="G38" s="184"/>
      <c r="H38" s="176"/>
      <c r="I38" s="177"/>
      <c r="J38" s="178"/>
    </row>
  </sheetData>
  <mergeCells count="50">
    <mergeCell ref="B38:D38"/>
    <mergeCell ref="E38:G38"/>
    <mergeCell ref="H38:J38"/>
    <mergeCell ref="C32:F32"/>
    <mergeCell ref="C33:F33"/>
    <mergeCell ref="C34:F34"/>
    <mergeCell ref="B35:J35"/>
    <mergeCell ref="B36:D37"/>
    <mergeCell ref="E36:J36"/>
    <mergeCell ref="E37:G37"/>
    <mergeCell ref="H37:J37"/>
    <mergeCell ref="B30:B31"/>
    <mergeCell ref="C30:F31"/>
    <mergeCell ref="G30:H30"/>
    <mergeCell ref="I30:I31"/>
    <mergeCell ref="J30:J31"/>
    <mergeCell ref="C24:I24"/>
    <mergeCell ref="C26:I26"/>
    <mergeCell ref="B27:J27"/>
    <mergeCell ref="C28:I28"/>
    <mergeCell ref="B29:J29"/>
    <mergeCell ref="I21:J21"/>
    <mergeCell ref="F22:J22"/>
    <mergeCell ref="B23:J23"/>
    <mergeCell ref="B19:D19"/>
    <mergeCell ref="E19:G19"/>
    <mergeCell ref="H19:J19"/>
    <mergeCell ref="C13:F13"/>
    <mergeCell ref="C14:F14"/>
    <mergeCell ref="C15:F15"/>
    <mergeCell ref="B16:J16"/>
    <mergeCell ref="B17:D18"/>
    <mergeCell ref="E17:J17"/>
    <mergeCell ref="E18:G18"/>
    <mergeCell ref="H18:J18"/>
    <mergeCell ref="C7:I7"/>
    <mergeCell ref="B8:J8"/>
    <mergeCell ref="C9:I9"/>
    <mergeCell ref="B10:J10"/>
    <mergeCell ref="B11:B12"/>
    <mergeCell ref="C11:F12"/>
    <mergeCell ref="G11:H11"/>
    <mergeCell ref="I11:I12"/>
    <mergeCell ref="J11:J12"/>
    <mergeCell ref="C5:I5"/>
    <mergeCell ref="I1:J1"/>
    <mergeCell ref="F2:J2"/>
    <mergeCell ref="B3:C3"/>
    <mergeCell ref="G3:J3"/>
    <mergeCell ref="B4:J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G18" sqref="G18:J18"/>
    </sheetView>
  </sheetViews>
  <sheetFormatPr defaultRowHeight="12.75"/>
  <cols>
    <col min="1" max="1" width="2.42578125" style="28" customWidth="1"/>
    <col min="2" max="2" width="3.42578125" style="28" customWidth="1"/>
    <col min="3" max="5" width="9.140625" style="28"/>
    <col min="6" max="6" width="49.5703125" style="28" customWidth="1"/>
    <col min="7" max="7" width="7" style="28" customWidth="1"/>
    <col min="8" max="8" width="9.140625" style="28"/>
    <col min="9" max="9" width="12.28515625" style="28" customWidth="1"/>
    <col min="10" max="10" width="14.28515625" style="28" customWidth="1"/>
    <col min="11" max="255" width="9.140625" style="28"/>
    <col min="256" max="256" width="2.42578125" style="28" customWidth="1"/>
    <col min="257" max="257" width="3.42578125" style="28" customWidth="1"/>
    <col min="258" max="260" width="9.140625" style="28"/>
    <col min="261" max="261" width="45.5703125" style="28" customWidth="1"/>
    <col min="262" max="262" width="7" style="28" customWidth="1"/>
    <col min="263" max="263" width="9.140625" style="28"/>
    <col min="264" max="264" width="12.28515625" style="28" customWidth="1"/>
    <col min="265" max="265" width="13.140625" style="28" customWidth="1"/>
    <col min="266" max="511" width="9.140625" style="28"/>
    <col min="512" max="512" width="2.42578125" style="28" customWidth="1"/>
    <col min="513" max="513" width="3.42578125" style="28" customWidth="1"/>
    <col min="514" max="516" width="9.140625" style="28"/>
    <col min="517" max="517" width="45.5703125" style="28" customWidth="1"/>
    <col min="518" max="518" width="7" style="28" customWidth="1"/>
    <col min="519" max="519" width="9.140625" style="28"/>
    <col min="520" max="520" width="12.28515625" style="28" customWidth="1"/>
    <col min="521" max="521" width="13.140625" style="28" customWidth="1"/>
    <col min="522" max="767" width="9.140625" style="28"/>
    <col min="768" max="768" width="2.42578125" style="28" customWidth="1"/>
    <col min="769" max="769" width="3.42578125" style="28" customWidth="1"/>
    <col min="770" max="772" width="9.140625" style="28"/>
    <col min="773" max="773" width="45.5703125" style="28" customWidth="1"/>
    <col min="774" max="774" width="7" style="28" customWidth="1"/>
    <col min="775" max="775" width="9.140625" style="28"/>
    <col min="776" max="776" width="12.28515625" style="28" customWidth="1"/>
    <col min="777" max="777" width="13.140625" style="28" customWidth="1"/>
    <col min="778" max="1023" width="9.140625" style="28"/>
    <col min="1024" max="1024" width="2.42578125" style="28" customWidth="1"/>
    <col min="1025" max="1025" width="3.42578125" style="28" customWidth="1"/>
    <col min="1026" max="1028" width="9.140625" style="28"/>
    <col min="1029" max="1029" width="45.5703125" style="28" customWidth="1"/>
    <col min="1030" max="1030" width="7" style="28" customWidth="1"/>
    <col min="1031" max="1031" width="9.140625" style="28"/>
    <col min="1032" max="1032" width="12.28515625" style="28" customWidth="1"/>
    <col min="1033" max="1033" width="13.140625" style="28" customWidth="1"/>
    <col min="1034" max="1279" width="9.140625" style="28"/>
    <col min="1280" max="1280" width="2.42578125" style="28" customWidth="1"/>
    <col min="1281" max="1281" width="3.42578125" style="28" customWidth="1"/>
    <col min="1282" max="1284" width="9.140625" style="28"/>
    <col min="1285" max="1285" width="45.5703125" style="28" customWidth="1"/>
    <col min="1286" max="1286" width="7" style="28" customWidth="1"/>
    <col min="1287" max="1287" width="9.140625" style="28"/>
    <col min="1288" max="1288" width="12.28515625" style="28" customWidth="1"/>
    <col min="1289" max="1289" width="13.140625" style="28" customWidth="1"/>
    <col min="1290" max="1535" width="9.140625" style="28"/>
    <col min="1536" max="1536" width="2.42578125" style="28" customWidth="1"/>
    <col min="1537" max="1537" width="3.42578125" style="28" customWidth="1"/>
    <col min="1538" max="1540" width="9.140625" style="28"/>
    <col min="1541" max="1541" width="45.5703125" style="28" customWidth="1"/>
    <col min="1542" max="1542" width="7" style="28" customWidth="1"/>
    <col min="1543" max="1543" width="9.140625" style="28"/>
    <col min="1544" max="1544" width="12.28515625" style="28" customWidth="1"/>
    <col min="1545" max="1545" width="13.140625" style="28" customWidth="1"/>
    <col min="1546" max="1791" width="9.140625" style="28"/>
    <col min="1792" max="1792" width="2.42578125" style="28" customWidth="1"/>
    <col min="1793" max="1793" width="3.42578125" style="28" customWidth="1"/>
    <col min="1794" max="1796" width="9.140625" style="28"/>
    <col min="1797" max="1797" width="45.5703125" style="28" customWidth="1"/>
    <col min="1798" max="1798" width="7" style="28" customWidth="1"/>
    <col min="1799" max="1799" width="9.140625" style="28"/>
    <col min="1800" max="1800" width="12.28515625" style="28" customWidth="1"/>
    <col min="1801" max="1801" width="13.140625" style="28" customWidth="1"/>
    <col min="1802" max="2047" width="9.140625" style="28"/>
    <col min="2048" max="2048" width="2.42578125" style="28" customWidth="1"/>
    <col min="2049" max="2049" width="3.42578125" style="28" customWidth="1"/>
    <col min="2050" max="2052" width="9.140625" style="28"/>
    <col min="2053" max="2053" width="45.5703125" style="28" customWidth="1"/>
    <col min="2054" max="2054" width="7" style="28" customWidth="1"/>
    <col min="2055" max="2055" width="9.140625" style="28"/>
    <col min="2056" max="2056" width="12.28515625" style="28" customWidth="1"/>
    <col min="2057" max="2057" width="13.140625" style="28" customWidth="1"/>
    <col min="2058" max="2303" width="9.140625" style="28"/>
    <col min="2304" max="2304" width="2.42578125" style="28" customWidth="1"/>
    <col min="2305" max="2305" width="3.42578125" style="28" customWidth="1"/>
    <col min="2306" max="2308" width="9.140625" style="28"/>
    <col min="2309" max="2309" width="45.5703125" style="28" customWidth="1"/>
    <col min="2310" max="2310" width="7" style="28" customWidth="1"/>
    <col min="2311" max="2311" width="9.140625" style="28"/>
    <col min="2312" max="2312" width="12.28515625" style="28" customWidth="1"/>
    <col min="2313" max="2313" width="13.140625" style="28" customWidth="1"/>
    <col min="2314" max="2559" width="9.140625" style="28"/>
    <col min="2560" max="2560" width="2.42578125" style="28" customWidth="1"/>
    <col min="2561" max="2561" width="3.42578125" style="28" customWidth="1"/>
    <col min="2562" max="2564" width="9.140625" style="28"/>
    <col min="2565" max="2565" width="45.5703125" style="28" customWidth="1"/>
    <col min="2566" max="2566" width="7" style="28" customWidth="1"/>
    <col min="2567" max="2567" width="9.140625" style="28"/>
    <col min="2568" max="2568" width="12.28515625" style="28" customWidth="1"/>
    <col min="2569" max="2569" width="13.140625" style="28" customWidth="1"/>
    <col min="2570" max="2815" width="9.140625" style="28"/>
    <col min="2816" max="2816" width="2.42578125" style="28" customWidth="1"/>
    <col min="2817" max="2817" width="3.42578125" style="28" customWidth="1"/>
    <col min="2818" max="2820" width="9.140625" style="28"/>
    <col min="2821" max="2821" width="45.5703125" style="28" customWidth="1"/>
    <col min="2822" max="2822" width="7" style="28" customWidth="1"/>
    <col min="2823" max="2823" width="9.140625" style="28"/>
    <col min="2824" max="2824" width="12.28515625" style="28" customWidth="1"/>
    <col min="2825" max="2825" width="13.140625" style="28" customWidth="1"/>
    <col min="2826" max="3071" width="9.140625" style="28"/>
    <col min="3072" max="3072" width="2.42578125" style="28" customWidth="1"/>
    <col min="3073" max="3073" width="3.42578125" style="28" customWidth="1"/>
    <col min="3074" max="3076" width="9.140625" style="28"/>
    <col min="3077" max="3077" width="45.5703125" style="28" customWidth="1"/>
    <col min="3078" max="3078" width="7" style="28" customWidth="1"/>
    <col min="3079" max="3079" width="9.140625" style="28"/>
    <col min="3080" max="3080" width="12.28515625" style="28" customWidth="1"/>
    <col min="3081" max="3081" width="13.140625" style="28" customWidth="1"/>
    <col min="3082" max="3327" width="9.140625" style="28"/>
    <col min="3328" max="3328" width="2.42578125" style="28" customWidth="1"/>
    <col min="3329" max="3329" width="3.42578125" style="28" customWidth="1"/>
    <col min="3330" max="3332" width="9.140625" style="28"/>
    <col min="3333" max="3333" width="45.5703125" style="28" customWidth="1"/>
    <col min="3334" max="3334" width="7" style="28" customWidth="1"/>
    <col min="3335" max="3335" width="9.140625" style="28"/>
    <col min="3336" max="3336" width="12.28515625" style="28" customWidth="1"/>
    <col min="3337" max="3337" width="13.140625" style="28" customWidth="1"/>
    <col min="3338" max="3583" width="9.140625" style="28"/>
    <col min="3584" max="3584" width="2.42578125" style="28" customWidth="1"/>
    <col min="3585" max="3585" width="3.42578125" style="28" customWidth="1"/>
    <col min="3586" max="3588" width="9.140625" style="28"/>
    <col min="3589" max="3589" width="45.5703125" style="28" customWidth="1"/>
    <col min="3590" max="3590" width="7" style="28" customWidth="1"/>
    <col min="3591" max="3591" width="9.140625" style="28"/>
    <col min="3592" max="3592" width="12.28515625" style="28" customWidth="1"/>
    <col min="3593" max="3593" width="13.140625" style="28" customWidth="1"/>
    <col min="3594" max="3839" width="9.140625" style="28"/>
    <col min="3840" max="3840" width="2.42578125" style="28" customWidth="1"/>
    <col min="3841" max="3841" width="3.42578125" style="28" customWidth="1"/>
    <col min="3842" max="3844" width="9.140625" style="28"/>
    <col min="3845" max="3845" width="45.5703125" style="28" customWidth="1"/>
    <col min="3846" max="3846" width="7" style="28" customWidth="1"/>
    <col min="3847" max="3847" width="9.140625" style="28"/>
    <col min="3848" max="3848" width="12.28515625" style="28" customWidth="1"/>
    <col min="3849" max="3849" width="13.140625" style="28" customWidth="1"/>
    <col min="3850" max="4095" width="9.140625" style="28"/>
    <col min="4096" max="4096" width="2.42578125" style="28" customWidth="1"/>
    <col min="4097" max="4097" width="3.42578125" style="28" customWidth="1"/>
    <col min="4098" max="4100" width="9.140625" style="28"/>
    <col min="4101" max="4101" width="45.5703125" style="28" customWidth="1"/>
    <col min="4102" max="4102" width="7" style="28" customWidth="1"/>
    <col min="4103" max="4103" width="9.140625" style="28"/>
    <col min="4104" max="4104" width="12.28515625" style="28" customWidth="1"/>
    <col min="4105" max="4105" width="13.140625" style="28" customWidth="1"/>
    <col min="4106" max="4351" width="9.140625" style="28"/>
    <col min="4352" max="4352" width="2.42578125" style="28" customWidth="1"/>
    <col min="4353" max="4353" width="3.42578125" style="28" customWidth="1"/>
    <col min="4354" max="4356" width="9.140625" style="28"/>
    <col min="4357" max="4357" width="45.5703125" style="28" customWidth="1"/>
    <col min="4358" max="4358" width="7" style="28" customWidth="1"/>
    <col min="4359" max="4359" width="9.140625" style="28"/>
    <col min="4360" max="4360" width="12.28515625" style="28" customWidth="1"/>
    <col min="4361" max="4361" width="13.140625" style="28" customWidth="1"/>
    <col min="4362" max="4607" width="9.140625" style="28"/>
    <col min="4608" max="4608" width="2.42578125" style="28" customWidth="1"/>
    <col min="4609" max="4609" width="3.42578125" style="28" customWidth="1"/>
    <col min="4610" max="4612" width="9.140625" style="28"/>
    <col min="4613" max="4613" width="45.5703125" style="28" customWidth="1"/>
    <col min="4614" max="4614" width="7" style="28" customWidth="1"/>
    <col min="4615" max="4615" width="9.140625" style="28"/>
    <col min="4616" max="4616" width="12.28515625" style="28" customWidth="1"/>
    <col min="4617" max="4617" width="13.140625" style="28" customWidth="1"/>
    <col min="4618" max="4863" width="9.140625" style="28"/>
    <col min="4864" max="4864" width="2.42578125" style="28" customWidth="1"/>
    <col min="4865" max="4865" width="3.42578125" style="28" customWidth="1"/>
    <col min="4866" max="4868" width="9.140625" style="28"/>
    <col min="4869" max="4869" width="45.5703125" style="28" customWidth="1"/>
    <col min="4870" max="4870" width="7" style="28" customWidth="1"/>
    <col min="4871" max="4871" width="9.140625" style="28"/>
    <col min="4872" max="4872" width="12.28515625" style="28" customWidth="1"/>
    <col min="4873" max="4873" width="13.140625" style="28" customWidth="1"/>
    <col min="4874" max="5119" width="9.140625" style="28"/>
    <col min="5120" max="5120" width="2.42578125" style="28" customWidth="1"/>
    <col min="5121" max="5121" width="3.42578125" style="28" customWidth="1"/>
    <col min="5122" max="5124" width="9.140625" style="28"/>
    <col min="5125" max="5125" width="45.5703125" style="28" customWidth="1"/>
    <col min="5126" max="5126" width="7" style="28" customWidth="1"/>
    <col min="5127" max="5127" width="9.140625" style="28"/>
    <col min="5128" max="5128" width="12.28515625" style="28" customWidth="1"/>
    <col min="5129" max="5129" width="13.140625" style="28" customWidth="1"/>
    <col min="5130" max="5375" width="9.140625" style="28"/>
    <col min="5376" max="5376" width="2.42578125" style="28" customWidth="1"/>
    <col min="5377" max="5377" width="3.42578125" style="28" customWidth="1"/>
    <col min="5378" max="5380" width="9.140625" style="28"/>
    <col min="5381" max="5381" width="45.5703125" style="28" customWidth="1"/>
    <col min="5382" max="5382" width="7" style="28" customWidth="1"/>
    <col min="5383" max="5383" width="9.140625" style="28"/>
    <col min="5384" max="5384" width="12.28515625" style="28" customWidth="1"/>
    <col min="5385" max="5385" width="13.140625" style="28" customWidth="1"/>
    <col min="5386" max="5631" width="9.140625" style="28"/>
    <col min="5632" max="5632" width="2.42578125" style="28" customWidth="1"/>
    <col min="5633" max="5633" width="3.42578125" style="28" customWidth="1"/>
    <col min="5634" max="5636" width="9.140625" style="28"/>
    <col min="5637" max="5637" width="45.5703125" style="28" customWidth="1"/>
    <col min="5638" max="5638" width="7" style="28" customWidth="1"/>
    <col min="5639" max="5639" width="9.140625" style="28"/>
    <col min="5640" max="5640" width="12.28515625" style="28" customWidth="1"/>
    <col min="5641" max="5641" width="13.140625" style="28" customWidth="1"/>
    <col min="5642" max="5887" width="9.140625" style="28"/>
    <col min="5888" max="5888" width="2.42578125" style="28" customWidth="1"/>
    <col min="5889" max="5889" width="3.42578125" style="28" customWidth="1"/>
    <col min="5890" max="5892" width="9.140625" style="28"/>
    <col min="5893" max="5893" width="45.5703125" style="28" customWidth="1"/>
    <col min="5894" max="5894" width="7" style="28" customWidth="1"/>
    <col min="5895" max="5895" width="9.140625" style="28"/>
    <col min="5896" max="5896" width="12.28515625" style="28" customWidth="1"/>
    <col min="5897" max="5897" width="13.140625" style="28" customWidth="1"/>
    <col min="5898" max="6143" width="9.140625" style="28"/>
    <col min="6144" max="6144" width="2.42578125" style="28" customWidth="1"/>
    <col min="6145" max="6145" width="3.42578125" style="28" customWidth="1"/>
    <col min="6146" max="6148" width="9.140625" style="28"/>
    <col min="6149" max="6149" width="45.5703125" style="28" customWidth="1"/>
    <col min="6150" max="6150" width="7" style="28" customWidth="1"/>
    <col min="6151" max="6151" width="9.140625" style="28"/>
    <col min="6152" max="6152" width="12.28515625" style="28" customWidth="1"/>
    <col min="6153" max="6153" width="13.140625" style="28" customWidth="1"/>
    <col min="6154" max="6399" width="9.140625" style="28"/>
    <col min="6400" max="6400" width="2.42578125" style="28" customWidth="1"/>
    <col min="6401" max="6401" width="3.42578125" style="28" customWidth="1"/>
    <col min="6402" max="6404" width="9.140625" style="28"/>
    <col min="6405" max="6405" width="45.5703125" style="28" customWidth="1"/>
    <col min="6406" max="6406" width="7" style="28" customWidth="1"/>
    <col min="6407" max="6407" width="9.140625" style="28"/>
    <col min="6408" max="6408" width="12.28515625" style="28" customWidth="1"/>
    <col min="6409" max="6409" width="13.140625" style="28" customWidth="1"/>
    <col min="6410" max="6655" width="9.140625" style="28"/>
    <col min="6656" max="6656" width="2.42578125" style="28" customWidth="1"/>
    <col min="6657" max="6657" width="3.42578125" style="28" customWidth="1"/>
    <col min="6658" max="6660" width="9.140625" style="28"/>
    <col min="6661" max="6661" width="45.5703125" style="28" customWidth="1"/>
    <col min="6662" max="6662" width="7" style="28" customWidth="1"/>
    <col min="6663" max="6663" width="9.140625" style="28"/>
    <col min="6664" max="6664" width="12.28515625" style="28" customWidth="1"/>
    <col min="6665" max="6665" width="13.140625" style="28" customWidth="1"/>
    <col min="6666" max="6911" width="9.140625" style="28"/>
    <col min="6912" max="6912" width="2.42578125" style="28" customWidth="1"/>
    <col min="6913" max="6913" width="3.42578125" style="28" customWidth="1"/>
    <col min="6914" max="6916" width="9.140625" style="28"/>
    <col min="6917" max="6917" width="45.5703125" style="28" customWidth="1"/>
    <col min="6918" max="6918" width="7" style="28" customWidth="1"/>
    <col min="6919" max="6919" width="9.140625" style="28"/>
    <col min="6920" max="6920" width="12.28515625" style="28" customWidth="1"/>
    <col min="6921" max="6921" width="13.140625" style="28" customWidth="1"/>
    <col min="6922" max="7167" width="9.140625" style="28"/>
    <col min="7168" max="7168" width="2.42578125" style="28" customWidth="1"/>
    <col min="7169" max="7169" width="3.42578125" style="28" customWidth="1"/>
    <col min="7170" max="7172" width="9.140625" style="28"/>
    <col min="7173" max="7173" width="45.5703125" style="28" customWidth="1"/>
    <col min="7174" max="7174" width="7" style="28" customWidth="1"/>
    <col min="7175" max="7175" width="9.140625" style="28"/>
    <col min="7176" max="7176" width="12.28515625" style="28" customWidth="1"/>
    <col min="7177" max="7177" width="13.140625" style="28" customWidth="1"/>
    <col min="7178" max="7423" width="9.140625" style="28"/>
    <col min="7424" max="7424" width="2.42578125" style="28" customWidth="1"/>
    <col min="7425" max="7425" width="3.42578125" style="28" customWidth="1"/>
    <col min="7426" max="7428" width="9.140625" style="28"/>
    <col min="7429" max="7429" width="45.5703125" style="28" customWidth="1"/>
    <col min="7430" max="7430" width="7" style="28" customWidth="1"/>
    <col min="7431" max="7431" width="9.140625" style="28"/>
    <col min="7432" max="7432" width="12.28515625" style="28" customWidth="1"/>
    <col min="7433" max="7433" width="13.140625" style="28" customWidth="1"/>
    <col min="7434" max="7679" width="9.140625" style="28"/>
    <col min="7680" max="7680" width="2.42578125" style="28" customWidth="1"/>
    <col min="7681" max="7681" width="3.42578125" style="28" customWidth="1"/>
    <col min="7682" max="7684" width="9.140625" style="28"/>
    <col min="7685" max="7685" width="45.5703125" style="28" customWidth="1"/>
    <col min="7686" max="7686" width="7" style="28" customWidth="1"/>
    <col min="7687" max="7687" width="9.140625" style="28"/>
    <col min="7688" max="7688" width="12.28515625" style="28" customWidth="1"/>
    <col min="7689" max="7689" width="13.140625" style="28" customWidth="1"/>
    <col min="7690" max="7935" width="9.140625" style="28"/>
    <col min="7936" max="7936" width="2.42578125" style="28" customWidth="1"/>
    <col min="7937" max="7937" width="3.42578125" style="28" customWidth="1"/>
    <col min="7938" max="7940" width="9.140625" style="28"/>
    <col min="7941" max="7941" width="45.5703125" style="28" customWidth="1"/>
    <col min="7942" max="7942" width="7" style="28" customWidth="1"/>
    <col min="7943" max="7943" width="9.140625" style="28"/>
    <col min="7944" max="7944" width="12.28515625" style="28" customWidth="1"/>
    <col min="7945" max="7945" width="13.140625" style="28" customWidth="1"/>
    <col min="7946" max="8191" width="9.140625" style="28"/>
    <col min="8192" max="8192" width="2.42578125" style="28" customWidth="1"/>
    <col min="8193" max="8193" width="3.42578125" style="28" customWidth="1"/>
    <col min="8194" max="8196" width="9.140625" style="28"/>
    <col min="8197" max="8197" width="45.5703125" style="28" customWidth="1"/>
    <col min="8198" max="8198" width="7" style="28" customWidth="1"/>
    <col min="8199" max="8199" width="9.140625" style="28"/>
    <col min="8200" max="8200" width="12.28515625" style="28" customWidth="1"/>
    <col min="8201" max="8201" width="13.140625" style="28" customWidth="1"/>
    <col min="8202" max="8447" width="9.140625" style="28"/>
    <col min="8448" max="8448" width="2.42578125" style="28" customWidth="1"/>
    <col min="8449" max="8449" width="3.42578125" style="28" customWidth="1"/>
    <col min="8450" max="8452" width="9.140625" style="28"/>
    <col min="8453" max="8453" width="45.5703125" style="28" customWidth="1"/>
    <col min="8454" max="8454" width="7" style="28" customWidth="1"/>
    <col min="8455" max="8455" width="9.140625" style="28"/>
    <col min="8456" max="8456" width="12.28515625" style="28" customWidth="1"/>
    <col min="8457" max="8457" width="13.140625" style="28" customWidth="1"/>
    <col min="8458" max="8703" width="9.140625" style="28"/>
    <col min="8704" max="8704" width="2.42578125" style="28" customWidth="1"/>
    <col min="8705" max="8705" width="3.42578125" style="28" customWidth="1"/>
    <col min="8706" max="8708" width="9.140625" style="28"/>
    <col min="8709" max="8709" width="45.5703125" style="28" customWidth="1"/>
    <col min="8710" max="8710" width="7" style="28" customWidth="1"/>
    <col min="8711" max="8711" width="9.140625" style="28"/>
    <col min="8712" max="8712" width="12.28515625" style="28" customWidth="1"/>
    <col min="8713" max="8713" width="13.140625" style="28" customWidth="1"/>
    <col min="8714" max="8959" width="9.140625" style="28"/>
    <col min="8960" max="8960" width="2.42578125" style="28" customWidth="1"/>
    <col min="8961" max="8961" width="3.42578125" style="28" customWidth="1"/>
    <col min="8962" max="8964" width="9.140625" style="28"/>
    <col min="8965" max="8965" width="45.5703125" style="28" customWidth="1"/>
    <col min="8966" max="8966" width="7" style="28" customWidth="1"/>
    <col min="8967" max="8967" width="9.140625" style="28"/>
    <col min="8968" max="8968" width="12.28515625" style="28" customWidth="1"/>
    <col min="8969" max="8969" width="13.140625" style="28" customWidth="1"/>
    <col min="8970" max="9215" width="9.140625" style="28"/>
    <col min="9216" max="9216" width="2.42578125" style="28" customWidth="1"/>
    <col min="9217" max="9217" width="3.42578125" style="28" customWidth="1"/>
    <col min="9218" max="9220" width="9.140625" style="28"/>
    <col min="9221" max="9221" width="45.5703125" style="28" customWidth="1"/>
    <col min="9222" max="9222" width="7" style="28" customWidth="1"/>
    <col min="9223" max="9223" width="9.140625" style="28"/>
    <col min="9224" max="9224" width="12.28515625" style="28" customWidth="1"/>
    <col min="9225" max="9225" width="13.140625" style="28" customWidth="1"/>
    <col min="9226" max="9471" width="9.140625" style="28"/>
    <col min="9472" max="9472" width="2.42578125" style="28" customWidth="1"/>
    <col min="9473" max="9473" width="3.42578125" style="28" customWidth="1"/>
    <col min="9474" max="9476" width="9.140625" style="28"/>
    <col min="9477" max="9477" width="45.5703125" style="28" customWidth="1"/>
    <col min="9478" max="9478" width="7" style="28" customWidth="1"/>
    <col min="9479" max="9479" width="9.140625" style="28"/>
    <col min="9480" max="9480" width="12.28515625" style="28" customWidth="1"/>
    <col min="9481" max="9481" width="13.140625" style="28" customWidth="1"/>
    <col min="9482" max="9727" width="9.140625" style="28"/>
    <col min="9728" max="9728" width="2.42578125" style="28" customWidth="1"/>
    <col min="9729" max="9729" width="3.42578125" style="28" customWidth="1"/>
    <col min="9730" max="9732" width="9.140625" style="28"/>
    <col min="9733" max="9733" width="45.5703125" style="28" customWidth="1"/>
    <col min="9734" max="9734" width="7" style="28" customWidth="1"/>
    <col min="9735" max="9735" width="9.140625" style="28"/>
    <col min="9736" max="9736" width="12.28515625" style="28" customWidth="1"/>
    <col min="9737" max="9737" width="13.140625" style="28" customWidth="1"/>
    <col min="9738" max="9983" width="9.140625" style="28"/>
    <col min="9984" max="9984" width="2.42578125" style="28" customWidth="1"/>
    <col min="9985" max="9985" width="3.42578125" style="28" customWidth="1"/>
    <col min="9986" max="9988" width="9.140625" style="28"/>
    <col min="9989" max="9989" width="45.5703125" style="28" customWidth="1"/>
    <col min="9990" max="9990" width="7" style="28" customWidth="1"/>
    <col min="9991" max="9991" width="9.140625" style="28"/>
    <col min="9992" max="9992" width="12.28515625" style="28" customWidth="1"/>
    <col min="9993" max="9993" width="13.140625" style="28" customWidth="1"/>
    <col min="9994" max="10239" width="9.140625" style="28"/>
    <col min="10240" max="10240" width="2.42578125" style="28" customWidth="1"/>
    <col min="10241" max="10241" width="3.42578125" style="28" customWidth="1"/>
    <col min="10242" max="10244" width="9.140625" style="28"/>
    <col min="10245" max="10245" width="45.5703125" style="28" customWidth="1"/>
    <col min="10246" max="10246" width="7" style="28" customWidth="1"/>
    <col min="10247" max="10247" width="9.140625" style="28"/>
    <col min="10248" max="10248" width="12.28515625" style="28" customWidth="1"/>
    <col min="10249" max="10249" width="13.140625" style="28" customWidth="1"/>
    <col min="10250" max="10495" width="9.140625" style="28"/>
    <col min="10496" max="10496" width="2.42578125" style="28" customWidth="1"/>
    <col min="10497" max="10497" width="3.42578125" style="28" customWidth="1"/>
    <col min="10498" max="10500" width="9.140625" style="28"/>
    <col min="10501" max="10501" width="45.5703125" style="28" customWidth="1"/>
    <col min="10502" max="10502" width="7" style="28" customWidth="1"/>
    <col min="10503" max="10503" width="9.140625" style="28"/>
    <col min="10504" max="10504" width="12.28515625" style="28" customWidth="1"/>
    <col min="10505" max="10505" width="13.140625" style="28" customWidth="1"/>
    <col min="10506" max="10751" width="9.140625" style="28"/>
    <col min="10752" max="10752" width="2.42578125" style="28" customWidth="1"/>
    <col min="10753" max="10753" width="3.42578125" style="28" customWidth="1"/>
    <col min="10754" max="10756" width="9.140625" style="28"/>
    <col min="10757" max="10757" width="45.5703125" style="28" customWidth="1"/>
    <col min="10758" max="10758" width="7" style="28" customWidth="1"/>
    <col min="10759" max="10759" width="9.140625" style="28"/>
    <col min="10760" max="10760" width="12.28515625" style="28" customWidth="1"/>
    <col min="10761" max="10761" width="13.140625" style="28" customWidth="1"/>
    <col min="10762" max="11007" width="9.140625" style="28"/>
    <col min="11008" max="11008" width="2.42578125" style="28" customWidth="1"/>
    <col min="11009" max="11009" width="3.42578125" style="28" customWidth="1"/>
    <col min="11010" max="11012" width="9.140625" style="28"/>
    <col min="11013" max="11013" width="45.5703125" style="28" customWidth="1"/>
    <col min="11014" max="11014" width="7" style="28" customWidth="1"/>
    <col min="11015" max="11015" width="9.140625" style="28"/>
    <col min="11016" max="11016" width="12.28515625" style="28" customWidth="1"/>
    <col min="11017" max="11017" width="13.140625" style="28" customWidth="1"/>
    <col min="11018" max="11263" width="9.140625" style="28"/>
    <col min="11264" max="11264" width="2.42578125" style="28" customWidth="1"/>
    <col min="11265" max="11265" width="3.42578125" style="28" customWidth="1"/>
    <col min="11266" max="11268" width="9.140625" style="28"/>
    <col min="11269" max="11269" width="45.5703125" style="28" customWidth="1"/>
    <col min="11270" max="11270" width="7" style="28" customWidth="1"/>
    <col min="11271" max="11271" width="9.140625" style="28"/>
    <col min="11272" max="11272" width="12.28515625" style="28" customWidth="1"/>
    <col min="11273" max="11273" width="13.140625" style="28" customWidth="1"/>
    <col min="11274" max="11519" width="9.140625" style="28"/>
    <col min="11520" max="11520" width="2.42578125" style="28" customWidth="1"/>
    <col min="11521" max="11521" width="3.42578125" style="28" customWidth="1"/>
    <col min="11522" max="11524" width="9.140625" style="28"/>
    <col min="11525" max="11525" width="45.5703125" style="28" customWidth="1"/>
    <col min="11526" max="11526" width="7" style="28" customWidth="1"/>
    <col min="11527" max="11527" width="9.140625" style="28"/>
    <col min="11528" max="11528" width="12.28515625" style="28" customWidth="1"/>
    <col min="11529" max="11529" width="13.140625" style="28" customWidth="1"/>
    <col min="11530" max="11775" width="9.140625" style="28"/>
    <col min="11776" max="11776" width="2.42578125" style="28" customWidth="1"/>
    <col min="11777" max="11777" width="3.42578125" style="28" customWidth="1"/>
    <col min="11778" max="11780" width="9.140625" style="28"/>
    <col min="11781" max="11781" width="45.5703125" style="28" customWidth="1"/>
    <col min="11782" max="11782" width="7" style="28" customWidth="1"/>
    <col min="11783" max="11783" width="9.140625" style="28"/>
    <col min="11784" max="11784" width="12.28515625" style="28" customWidth="1"/>
    <col min="11785" max="11785" width="13.140625" style="28" customWidth="1"/>
    <col min="11786" max="12031" width="9.140625" style="28"/>
    <col min="12032" max="12032" width="2.42578125" style="28" customWidth="1"/>
    <col min="12033" max="12033" width="3.42578125" style="28" customWidth="1"/>
    <col min="12034" max="12036" width="9.140625" style="28"/>
    <col min="12037" max="12037" width="45.5703125" style="28" customWidth="1"/>
    <col min="12038" max="12038" width="7" style="28" customWidth="1"/>
    <col min="12039" max="12039" width="9.140625" style="28"/>
    <col min="12040" max="12040" width="12.28515625" style="28" customWidth="1"/>
    <col min="12041" max="12041" width="13.140625" style="28" customWidth="1"/>
    <col min="12042" max="12287" width="9.140625" style="28"/>
    <col min="12288" max="12288" width="2.42578125" style="28" customWidth="1"/>
    <col min="12289" max="12289" width="3.42578125" style="28" customWidth="1"/>
    <col min="12290" max="12292" width="9.140625" style="28"/>
    <col min="12293" max="12293" width="45.5703125" style="28" customWidth="1"/>
    <col min="12294" max="12294" width="7" style="28" customWidth="1"/>
    <col min="12295" max="12295" width="9.140625" style="28"/>
    <col min="12296" max="12296" width="12.28515625" style="28" customWidth="1"/>
    <col min="12297" max="12297" width="13.140625" style="28" customWidth="1"/>
    <col min="12298" max="12543" width="9.140625" style="28"/>
    <col min="12544" max="12544" width="2.42578125" style="28" customWidth="1"/>
    <col min="12545" max="12545" width="3.42578125" style="28" customWidth="1"/>
    <col min="12546" max="12548" width="9.140625" style="28"/>
    <col min="12549" max="12549" width="45.5703125" style="28" customWidth="1"/>
    <col min="12550" max="12550" width="7" style="28" customWidth="1"/>
    <col min="12551" max="12551" width="9.140625" style="28"/>
    <col min="12552" max="12552" width="12.28515625" style="28" customWidth="1"/>
    <col min="12553" max="12553" width="13.140625" style="28" customWidth="1"/>
    <col min="12554" max="12799" width="9.140625" style="28"/>
    <col min="12800" max="12800" width="2.42578125" style="28" customWidth="1"/>
    <col min="12801" max="12801" width="3.42578125" style="28" customWidth="1"/>
    <col min="12802" max="12804" width="9.140625" style="28"/>
    <col min="12805" max="12805" width="45.5703125" style="28" customWidth="1"/>
    <col min="12806" max="12806" width="7" style="28" customWidth="1"/>
    <col min="12807" max="12807" width="9.140625" style="28"/>
    <col min="12808" max="12808" width="12.28515625" style="28" customWidth="1"/>
    <col min="12809" max="12809" width="13.140625" style="28" customWidth="1"/>
    <col min="12810" max="13055" width="9.140625" style="28"/>
    <col min="13056" max="13056" width="2.42578125" style="28" customWidth="1"/>
    <col min="13057" max="13057" width="3.42578125" style="28" customWidth="1"/>
    <col min="13058" max="13060" width="9.140625" style="28"/>
    <col min="13061" max="13061" width="45.5703125" style="28" customWidth="1"/>
    <col min="13062" max="13062" width="7" style="28" customWidth="1"/>
    <col min="13063" max="13063" width="9.140625" style="28"/>
    <col min="13064" max="13064" width="12.28515625" style="28" customWidth="1"/>
    <col min="13065" max="13065" width="13.140625" style="28" customWidth="1"/>
    <col min="13066" max="13311" width="9.140625" style="28"/>
    <col min="13312" max="13312" width="2.42578125" style="28" customWidth="1"/>
    <col min="13313" max="13313" width="3.42578125" style="28" customWidth="1"/>
    <col min="13314" max="13316" width="9.140625" style="28"/>
    <col min="13317" max="13317" width="45.5703125" style="28" customWidth="1"/>
    <col min="13318" max="13318" width="7" style="28" customWidth="1"/>
    <col min="13319" max="13319" width="9.140625" style="28"/>
    <col min="13320" max="13320" width="12.28515625" style="28" customWidth="1"/>
    <col min="13321" max="13321" width="13.140625" style="28" customWidth="1"/>
    <col min="13322" max="13567" width="9.140625" style="28"/>
    <col min="13568" max="13568" width="2.42578125" style="28" customWidth="1"/>
    <col min="13569" max="13569" width="3.42578125" style="28" customWidth="1"/>
    <col min="13570" max="13572" width="9.140625" style="28"/>
    <col min="13573" max="13573" width="45.5703125" style="28" customWidth="1"/>
    <col min="13574" max="13574" width="7" style="28" customWidth="1"/>
    <col min="13575" max="13575" width="9.140625" style="28"/>
    <col min="13576" max="13576" width="12.28515625" style="28" customWidth="1"/>
    <col min="13577" max="13577" width="13.140625" style="28" customWidth="1"/>
    <col min="13578" max="13823" width="9.140625" style="28"/>
    <col min="13824" max="13824" width="2.42578125" style="28" customWidth="1"/>
    <col min="13825" max="13825" width="3.42578125" style="28" customWidth="1"/>
    <col min="13826" max="13828" width="9.140625" style="28"/>
    <col min="13829" max="13829" width="45.5703125" style="28" customWidth="1"/>
    <col min="13830" max="13830" width="7" style="28" customWidth="1"/>
    <col min="13831" max="13831" width="9.140625" style="28"/>
    <col min="13832" max="13832" width="12.28515625" style="28" customWidth="1"/>
    <col min="13833" max="13833" width="13.140625" style="28" customWidth="1"/>
    <col min="13834" max="14079" width="9.140625" style="28"/>
    <col min="14080" max="14080" width="2.42578125" style="28" customWidth="1"/>
    <col min="14081" max="14081" width="3.42578125" style="28" customWidth="1"/>
    <col min="14082" max="14084" width="9.140625" style="28"/>
    <col min="14085" max="14085" width="45.5703125" style="28" customWidth="1"/>
    <col min="14086" max="14086" width="7" style="28" customWidth="1"/>
    <col min="14087" max="14087" width="9.140625" style="28"/>
    <col min="14088" max="14088" width="12.28515625" style="28" customWidth="1"/>
    <col min="14089" max="14089" width="13.140625" style="28" customWidth="1"/>
    <col min="14090" max="14335" width="9.140625" style="28"/>
    <col min="14336" max="14336" width="2.42578125" style="28" customWidth="1"/>
    <col min="14337" max="14337" width="3.42578125" style="28" customWidth="1"/>
    <col min="14338" max="14340" width="9.140625" style="28"/>
    <col min="14341" max="14341" width="45.5703125" style="28" customWidth="1"/>
    <col min="14342" max="14342" width="7" style="28" customWidth="1"/>
    <col min="14343" max="14343" width="9.140625" style="28"/>
    <col min="14344" max="14344" width="12.28515625" style="28" customWidth="1"/>
    <col min="14345" max="14345" width="13.140625" style="28" customWidth="1"/>
    <col min="14346" max="14591" width="9.140625" style="28"/>
    <col min="14592" max="14592" width="2.42578125" style="28" customWidth="1"/>
    <col min="14593" max="14593" width="3.42578125" style="28" customWidth="1"/>
    <col min="14594" max="14596" width="9.140625" style="28"/>
    <col min="14597" max="14597" width="45.5703125" style="28" customWidth="1"/>
    <col min="14598" max="14598" width="7" style="28" customWidth="1"/>
    <col min="14599" max="14599" width="9.140625" style="28"/>
    <col min="14600" max="14600" width="12.28515625" style="28" customWidth="1"/>
    <col min="14601" max="14601" width="13.140625" style="28" customWidth="1"/>
    <col min="14602" max="14847" width="9.140625" style="28"/>
    <col min="14848" max="14848" width="2.42578125" style="28" customWidth="1"/>
    <col min="14849" max="14849" width="3.42578125" style="28" customWidth="1"/>
    <col min="14850" max="14852" width="9.140625" style="28"/>
    <col min="14853" max="14853" width="45.5703125" style="28" customWidth="1"/>
    <col min="14854" max="14854" width="7" style="28" customWidth="1"/>
    <col min="14855" max="14855" width="9.140625" style="28"/>
    <col min="14856" max="14856" width="12.28515625" style="28" customWidth="1"/>
    <col min="14857" max="14857" width="13.140625" style="28" customWidth="1"/>
    <col min="14858" max="15103" width="9.140625" style="28"/>
    <col min="15104" max="15104" width="2.42578125" style="28" customWidth="1"/>
    <col min="15105" max="15105" width="3.42578125" style="28" customWidth="1"/>
    <col min="15106" max="15108" width="9.140625" style="28"/>
    <col min="15109" max="15109" width="45.5703125" style="28" customWidth="1"/>
    <col min="15110" max="15110" width="7" style="28" customWidth="1"/>
    <col min="15111" max="15111" width="9.140625" style="28"/>
    <col min="15112" max="15112" width="12.28515625" style="28" customWidth="1"/>
    <col min="15113" max="15113" width="13.140625" style="28" customWidth="1"/>
    <col min="15114" max="15359" width="9.140625" style="28"/>
    <col min="15360" max="15360" width="2.42578125" style="28" customWidth="1"/>
    <col min="15361" max="15361" width="3.42578125" style="28" customWidth="1"/>
    <col min="15362" max="15364" width="9.140625" style="28"/>
    <col min="15365" max="15365" width="45.5703125" style="28" customWidth="1"/>
    <col min="15366" max="15366" width="7" style="28" customWidth="1"/>
    <col min="15367" max="15367" width="9.140625" style="28"/>
    <col min="15368" max="15368" width="12.28515625" style="28" customWidth="1"/>
    <col min="15369" max="15369" width="13.140625" style="28" customWidth="1"/>
    <col min="15370" max="15615" width="9.140625" style="28"/>
    <col min="15616" max="15616" width="2.42578125" style="28" customWidth="1"/>
    <col min="15617" max="15617" width="3.42578125" style="28" customWidth="1"/>
    <col min="15618" max="15620" width="9.140625" style="28"/>
    <col min="15621" max="15621" width="45.5703125" style="28" customWidth="1"/>
    <col min="15622" max="15622" width="7" style="28" customWidth="1"/>
    <col min="15623" max="15623" width="9.140625" style="28"/>
    <col min="15624" max="15624" width="12.28515625" style="28" customWidth="1"/>
    <col min="15625" max="15625" width="13.140625" style="28" customWidth="1"/>
    <col min="15626" max="15871" width="9.140625" style="28"/>
    <col min="15872" max="15872" width="2.42578125" style="28" customWidth="1"/>
    <col min="15873" max="15873" width="3.42578125" style="28" customWidth="1"/>
    <col min="15874" max="15876" width="9.140625" style="28"/>
    <col min="15877" max="15877" width="45.5703125" style="28" customWidth="1"/>
    <col min="15878" max="15878" width="7" style="28" customWidth="1"/>
    <col min="15879" max="15879" width="9.140625" style="28"/>
    <col min="15880" max="15880" width="12.28515625" style="28" customWidth="1"/>
    <col min="15881" max="15881" width="13.140625" style="28" customWidth="1"/>
    <col min="15882" max="16127" width="9.140625" style="28"/>
    <col min="16128" max="16128" width="2.42578125" style="28" customWidth="1"/>
    <col min="16129" max="16129" width="3.42578125" style="28" customWidth="1"/>
    <col min="16130" max="16132" width="9.140625" style="28"/>
    <col min="16133" max="16133" width="45.5703125" style="28" customWidth="1"/>
    <col min="16134" max="16134" width="7" style="28" customWidth="1"/>
    <col min="16135" max="16135" width="9.140625" style="28"/>
    <col min="16136" max="16136" width="12.28515625" style="28" customWidth="1"/>
    <col min="16137" max="16137" width="13.140625" style="28" customWidth="1"/>
    <col min="16138" max="16384" width="9.140625" style="28"/>
  </cols>
  <sheetData>
    <row r="1" spans="1:10">
      <c r="B1" s="1"/>
      <c r="C1" s="1"/>
      <c r="D1" s="1"/>
      <c r="E1" s="1"/>
      <c r="F1" s="1"/>
      <c r="G1" s="1"/>
      <c r="H1" s="120" t="s">
        <v>141</v>
      </c>
      <c r="I1" s="120"/>
      <c r="J1" s="120"/>
    </row>
    <row r="2" spans="1:10">
      <c r="B2" s="1"/>
      <c r="C2" s="1"/>
      <c r="D2" s="1"/>
      <c r="E2" s="1"/>
      <c r="F2" s="120" t="s">
        <v>0</v>
      </c>
      <c r="G2" s="120"/>
      <c r="H2" s="120"/>
      <c r="I2" s="120"/>
      <c r="J2" s="120"/>
    </row>
    <row r="3" spans="1:10">
      <c r="B3" s="121"/>
      <c r="C3" s="121"/>
      <c r="D3" s="3"/>
      <c r="E3" s="3"/>
      <c r="F3" s="1"/>
      <c r="G3" s="120" t="s">
        <v>166</v>
      </c>
      <c r="H3" s="120"/>
      <c r="I3" s="120"/>
      <c r="J3" s="120"/>
    </row>
    <row r="4" spans="1:10">
      <c r="B4" s="57"/>
      <c r="C4" s="57"/>
      <c r="D4" s="3"/>
      <c r="E4" s="3"/>
      <c r="F4" s="3"/>
      <c r="G4" s="8"/>
      <c r="H4" s="8"/>
      <c r="I4" s="8"/>
      <c r="J4" s="8"/>
    </row>
    <row r="5" spans="1:10" ht="15.75"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0">
      <c r="B7" s="3"/>
      <c r="C7" s="56"/>
      <c r="D7" s="56"/>
      <c r="E7" s="56"/>
      <c r="F7" s="56"/>
      <c r="G7" s="56"/>
      <c r="H7" s="56"/>
      <c r="I7" s="56"/>
      <c r="J7" s="1"/>
    </row>
    <row r="8" spans="1:10" ht="20.25"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39" customHeight="1">
      <c r="A9" s="30"/>
      <c r="B9" s="124" t="s">
        <v>58</v>
      </c>
      <c r="C9" s="124"/>
      <c r="D9" s="124"/>
      <c r="E9" s="124"/>
      <c r="F9" s="124"/>
      <c r="G9" s="124"/>
      <c r="H9" s="124"/>
      <c r="I9" s="124"/>
      <c r="J9" s="124"/>
    </row>
    <row r="10" spans="1:10"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0" s="19" customFormat="1">
      <c r="B11" s="126" t="s">
        <v>106</v>
      </c>
      <c r="C11" s="126"/>
      <c r="D11" s="126"/>
      <c r="E11" s="126"/>
      <c r="F11" s="126"/>
      <c r="G11" s="126"/>
      <c r="H11" s="126"/>
      <c r="I11" s="126"/>
      <c r="J11" s="126"/>
    </row>
    <row r="12" spans="1:10" ht="24" customHeight="1">
      <c r="B12" s="127" t="s">
        <v>5</v>
      </c>
      <c r="C12" s="129" t="s">
        <v>6</v>
      </c>
      <c r="D12" s="130"/>
      <c r="E12" s="130"/>
      <c r="F12" s="131"/>
      <c r="G12" s="135" t="s">
        <v>7</v>
      </c>
      <c r="H12" s="136"/>
      <c r="I12" s="127" t="s">
        <v>8</v>
      </c>
      <c r="J12" s="127" t="s">
        <v>20</v>
      </c>
    </row>
    <row r="13" spans="1:10" ht="40.5" customHeight="1"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0" ht="26.25" customHeight="1">
      <c r="B14" s="64">
        <v>1</v>
      </c>
      <c r="C14" s="145" t="s">
        <v>59</v>
      </c>
      <c r="D14" s="146"/>
      <c r="E14" s="146"/>
      <c r="F14" s="147"/>
      <c r="G14" s="31" t="s">
        <v>60</v>
      </c>
      <c r="H14" s="64">
        <v>60</v>
      </c>
      <c r="I14" s="64">
        <v>2022</v>
      </c>
      <c r="J14" s="29">
        <v>1330</v>
      </c>
    </row>
    <row r="15" spans="1:10" s="19" customFormat="1">
      <c r="B15" s="148" t="s">
        <v>23</v>
      </c>
      <c r="C15" s="148"/>
      <c r="D15" s="148"/>
      <c r="E15" s="148"/>
      <c r="F15" s="148"/>
      <c r="G15" s="148"/>
      <c r="H15" s="148"/>
      <c r="I15" s="148"/>
      <c r="J15" s="148"/>
    </row>
    <row r="16" spans="1:10">
      <c r="B16" s="149" t="s">
        <v>14</v>
      </c>
      <c r="C16" s="150"/>
      <c r="D16" s="151"/>
      <c r="E16" s="152" t="s">
        <v>15</v>
      </c>
      <c r="F16" s="153"/>
      <c r="G16" s="153"/>
      <c r="H16" s="153"/>
      <c r="I16" s="153"/>
      <c r="J16" s="154"/>
    </row>
    <row r="17" spans="1:10">
      <c r="B17" s="132"/>
      <c r="C17" s="133"/>
      <c r="D17" s="134"/>
      <c r="E17" s="158" t="s">
        <v>16</v>
      </c>
      <c r="F17" s="159"/>
      <c r="G17" s="160" t="s">
        <v>17</v>
      </c>
      <c r="H17" s="161"/>
      <c r="I17" s="161"/>
      <c r="J17" s="162"/>
    </row>
    <row r="18" spans="1:10">
      <c r="B18" s="139">
        <f>E18</f>
        <v>1330</v>
      </c>
      <c r="C18" s="140"/>
      <c r="D18" s="141"/>
      <c r="E18" s="139">
        <f>J14</f>
        <v>1330</v>
      </c>
      <c r="F18" s="140"/>
      <c r="G18" s="140"/>
      <c r="H18" s="140"/>
      <c r="I18" s="140"/>
      <c r="J18" s="141"/>
    </row>
    <row r="21" spans="1:10" ht="109.5" customHeight="1">
      <c r="B21" s="1"/>
      <c r="C21" s="1"/>
      <c r="D21" s="1"/>
      <c r="E21" s="1"/>
      <c r="F21" s="1"/>
      <c r="G21" s="1"/>
      <c r="H21" s="120"/>
      <c r="I21" s="120"/>
      <c r="J21" s="120"/>
    </row>
    <row r="22" spans="1:10">
      <c r="B22" s="1"/>
      <c r="C22" s="1"/>
      <c r="D22" s="1"/>
      <c r="E22" s="1"/>
      <c r="F22" s="120"/>
      <c r="G22" s="120"/>
      <c r="H22" s="120"/>
      <c r="I22" s="120"/>
      <c r="J22" s="120"/>
    </row>
    <row r="23" spans="1:10">
      <c r="B23" s="121"/>
      <c r="C23" s="121"/>
      <c r="D23" s="3"/>
      <c r="E23" s="3"/>
      <c r="F23" s="1"/>
      <c r="G23" s="120"/>
      <c r="H23" s="120"/>
      <c r="I23" s="120"/>
      <c r="J23" s="120"/>
    </row>
    <row r="24" spans="1:10">
      <c r="B24" s="57"/>
      <c r="C24" s="57"/>
      <c r="D24" s="3"/>
      <c r="E24" s="3"/>
      <c r="F24" s="47"/>
      <c r="G24" s="8"/>
      <c r="H24" s="8"/>
      <c r="I24" s="8"/>
      <c r="J24" s="8"/>
    </row>
    <row r="25" spans="1:10" ht="15.75">
      <c r="B25" s="122" t="s">
        <v>1</v>
      </c>
      <c r="C25" s="122"/>
      <c r="D25" s="122"/>
      <c r="E25" s="122"/>
      <c r="F25" s="122"/>
      <c r="G25" s="122"/>
      <c r="H25" s="122"/>
      <c r="I25" s="122"/>
      <c r="J25" s="122"/>
    </row>
    <row r="26" spans="1:10">
      <c r="B26" s="3"/>
      <c r="C26" s="119" t="s">
        <v>18</v>
      </c>
      <c r="D26" s="119"/>
      <c r="E26" s="119"/>
      <c r="F26" s="119"/>
      <c r="G26" s="119"/>
      <c r="H26" s="119"/>
      <c r="I26" s="119"/>
      <c r="J26" s="1"/>
    </row>
    <row r="27" spans="1:10">
      <c r="B27" s="3"/>
      <c r="C27" s="56"/>
      <c r="D27" s="56"/>
      <c r="E27" s="56"/>
      <c r="F27" s="56"/>
      <c r="G27" s="56"/>
      <c r="H27" s="56"/>
      <c r="I27" s="56"/>
      <c r="J27" s="1"/>
    </row>
    <row r="28" spans="1:10" ht="20.25">
      <c r="B28" s="3"/>
      <c r="C28" s="123" t="s">
        <v>3</v>
      </c>
      <c r="D28" s="123"/>
      <c r="E28" s="123"/>
      <c r="F28" s="123"/>
      <c r="G28" s="123"/>
      <c r="H28" s="123"/>
      <c r="I28" s="123"/>
      <c r="J28" s="1"/>
    </row>
    <row r="29" spans="1:10" s="19" customFormat="1" ht="36.75" customHeight="1">
      <c r="A29" s="30"/>
      <c r="B29" s="124" t="s">
        <v>58</v>
      </c>
      <c r="C29" s="124"/>
      <c r="D29" s="124"/>
      <c r="E29" s="124"/>
      <c r="F29" s="124"/>
      <c r="G29" s="124"/>
      <c r="H29" s="124"/>
      <c r="I29" s="124"/>
      <c r="J29" s="124"/>
    </row>
    <row r="30" spans="1:10">
      <c r="B30" s="1"/>
      <c r="C30" s="125" t="s">
        <v>4</v>
      </c>
      <c r="D30" s="125"/>
      <c r="E30" s="125"/>
      <c r="F30" s="125"/>
      <c r="G30" s="125"/>
      <c r="H30" s="125"/>
      <c r="I30" s="125"/>
      <c r="J30" s="1"/>
    </row>
    <row r="31" spans="1:10" s="19" customFormat="1">
      <c r="B31" s="126" t="s">
        <v>107</v>
      </c>
      <c r="C31" s="126"/>
      <c r="D31" s="126"/>
      <c r="E31" s="126"/>
      <c r="F31" s="126"/>
      <c r="G31" s="126"/>
      <c r="H31" s="126"/>
      <c r="I31" s="126"/>
      <c r="J31" s="126"/>
    </row>
    <row r="32" spans="1:10">
      <c r="B32" s="127" t="s">
        <v>5</v>
      </c>
      <c r="C32" s="129" t="s">
        <v>6</v>
      </c>
      <c r="D32" s="130"/>
      <c r="E32" s="130"/>
      <c r="F32" s="131"/>
      <c r="G32" s="135" t="s">
        <v>7</v>
      </c>
      <c r="H32" s="136"/>
      <c r="I32" s="127" t="s">
        <v>8</v>
      </c>
      <c r="J32" s="127" t="s">
        <v>20</v>
      </c>
    </row>
    <row r="33" spans="2:10">
      <c r="B33" s="128"/>
      <c r="C33" s="132"/>
      <c r="D33" s="133"/>
      <c r="E33" s="133"/>
      <c r="F33" s="134"/>
      <c r="G33" s="63" t="s">
        <v>9</v>
      </c>
      <c r="H33" s="63" t="s">
        <v>10</v>
      </c>
      <c r="I33" s="128"/>
      <c r="J33" s="128"/>
    </row>
    <row r="34" spans="2:10" ht="29.25" customHeight="1">
      <c r="B34" s="64">
        <v>1</v>
      </c>
      <c r="C34" s="145" t="s">
        <v>59</v>
      </c>
      <c r="D34" s="146"/>
      <c r="E34" s="146"/>
      <c r="F34" s="147"/>
      <c r="G34" s="31" t="s">
        <v>60</v>
      </c>
      <c r="H34" s="64">
        <v>60</v>
      </c>
      <c r="I34" s="64">
        <v>2023</v>
      </c>
      <c r="J34" s="29">
        <v>1383.2</v>
      </c>
    </row>
    <row r="35" spans="2:10" s="19" customFormat="1">
      <c r="B35" s="148" t="s">
        <v>23</v>
      </c>
      <c r="C35" s="148"/>
      <c r="D35" s="148"/>
      <c r="E35" s="148"/>
      <c r="F35" s="148"/>
      <c r="G35" s="148"/>
      <c r="H35" s="148"/>
      <c r="I35" s="148"/>
      <c r="J35" s="148"/>
    </row>
    <row r="36" spans="2:10">
      <c r="B36" s="149" t="s">
        <v>14</v>
      </c>
      <c r="C36" s="150"/>
      <c r="D36" s="151"/>
      <c r="E36" s="152" t="s">
        <v>15</v>
      </c>
      <c r="F36" s="153"/>
      <c r="G36" s="153"/>
      <c r="H36" s="153"/>
      <c r="I36" s="153"/>
      <c r="J36" s="154"/>
    </row>
    <row r="37" spans="2:10">
      <c r="B37" s="132"/>
      <c r="C37" s="133"/>
      <c r="D37" s="134"/>
      <c r="E37" s="158" t="s">
        <v>16</v>
      </c>
      <c r="F37" s="159"/>
      <c r="G37" s="160" t="s">
        <v>17</v>
      </c>
      <c r="H37" s="161"/>
      <c r="I37" s="161"/>
      <c r="J37" s="162"/>
    </row>
    <row r="38" spans="2:10">
      <c r="B38" s="139">
        <f>E38</f>
        <v>1383.2</v>
      </c>
      <c r="C38" s="140"/>
      <c r="D38" s="141"/>
      <c r="E38" s="139">
        <f>SUM(J34)</f>
        <v>1383.2</v>
      </c>
      <c r="F38" s="140"/>
      <c r="G38" s="140"/>
      <c r="H38" s="140"/>
      <c r="I38" s="140"/>
      <c r="J38" s="141"/>
    </row>
  </sheetData>
  <mergeCells count="48">
    <mergeCell ref="B38:D38"/>
    <mergeCell ref="E38:F38"/>
    <mergeCell ref="G38:J38"/>
    <mergeCell ref="C34:F34"/>
    <mergeCell ref="B35:J35"/>
    <mergeCell ref="B36:D37"/>
    <mergeCell ref="E36:J36"/>
    <mergeCell ref="E37:F37"/>
    <mergeCell ref="G37:J37"/>
    <mergeCell ref="B32:B33"/>
    <mergeCell ref="C32:F33"/>
    <mergeCell ref="G32:H32"/>
    <mergeCell ref="I32:I33"/>
    <mergeCell ref="J32:J33"/>
    <mergeCell ref="C26:I26"/>
    <mergeCell ref="C28:I28"/>
    <mergeCell ref="B29:J29"/>
    <mergeCell ref="C30:I30"/>
    <mergeCell ref="B31:J31"/>
    <mergeCell ref="H21:J21"/>
    <mergeCell ref="F22:J22"/>
    <mergeCell ref="B23:C23"/>
    <mergeCell ref="G23:J23"/>
    <mergeCell ref="B25:J25"/>
    <mergeCell ref="B18:D18"/>
    <mergeCell ref="E18:F18"/>
    <mergeCell ref="G18:J18"/>
    <mergeCell ref="C14:F14"/>
    <mergeCell ref="B15:J15"/>
    <mergeCell ref="B16:D17"/>
    <mergeCell ref="E16:J16"/>
    <mergeCell ref="E17:F17"/>
    <mergeCell ref="G17:J17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>
      <selection activeCell="L9" sqref="L9"/>
    </sheetView>
  </sheetViews>
  <sheetFormatPr defaultRowHeight="12.75"/>
  <cols>
    <col min="1" max="1" width="2.5703125" style="28" customWidth="1"/>
    <col min="2" max="2" width="4.28515625" style="28" customWidth="1"/>
    <col min="3" max="3" width="19.42578125" style="28" customWidth="1"/>
    <col min="4" max="4" width="15.140625" style="28" customWidth="1"/>
    <col min="5" max="5" width="15.7109375" style="28" customWidth="1"/>
    <col min="6" max="6" width="36.5703125" style="28" customWidth="1"/>
    <col min="7" max="7" width="5.85546875" style="28" customWidth="1"/>
    <col min="8" max="8" width="7.28515625" style="28" customWidth="1"/>
    <col min="9" max="9" width="12.42578125" style="28" customWidth="1"/>
    <col min="10" max="10" width="14.85546875" style="28" customWidth="1"/>
    <col min="11" max="256" width="9.140625" style="28"/>
    <col min="257" max="257" width="2.5703125" style="28" customWidth="1"/>
    <col min="258" max="258" width="4.28515625" style="28" customWidth="1"/>
    <col min="259" max="259" width="19.42578125" style="28" customWidth="1"/>
    <col min="260" max="260" width="15.140625" style="28" customWidth="1"/>
    <col min="261" max="261" width="15.7109375" style="28" customWidth="1"/>
    <col min="262" max="262" width="36.5703125" style="28" customWidth="1"/>
    <col min="263" max="263" width="5.85546875" style="28" customWidth="1"/>
    <col min="264" max="264" width="7.28515625" style="28" customWidth="1"/>
    <col min="265" max="265" width="12.42578125" style="28" customWidth="1"/>
    <col min="266" max="266" width="14.85546875" style="28" customWidth="1"/>
    <col min="267" max="512" width="9.140625" style="28"/>
    <col min="513" max="513" width="2.5703125" style="28" customWidth="1"/>
    <col min="514" max="514" width="4.28515625" style="28" customWidth="1"/>
    <col min="515" max="515" width="19.42578125" style="28" customWidth="1"/>
    <col min="516" max="516" width="15.140625" style="28" customWidth="1"/>
    <col min="517" max="517" width="15.7109375" style="28" customWidth="1"/>
    <col min="518" max="518" width="36.5703125" style="28" customWidth="1"/>
    <col min="519" max="519" width="5.85546875" style="28" customWidth="1"/>
    <col min="520" max="520" width="7.28515625" style="28" customWidth="1"/>
    <col min="521" max="521" width="12.42578125" style="28" customWidth="1"/>
    <col min="522" max="522" width="14.85546875" style="28" customWidth="1"/>
    <col min="523" max="768" width="9.140625" style="28"/>
    <col min="769" max="769" width="2.5703125" style="28" customWidth="1"/>
    <col min="770" max="770" width="4.28515625" style="28" customWidth="1"/>
    <col min="771" max="771" width="19.42578125" style="28" customWidth="1"/>
    <col min="772" max="772" width="15.140625" style="28" customWidth="1"/>
    <col min="773" max="773" width="15.7109375" style="28" customWidth="1"/>
    <col min="774" max="774" width="36.5703125" style="28" customWidth="1"/>
    <col min="775" max="775" width="5.85546875" style="28" customWidth="1"/>
    <col min="776" max="776" width="7.28515625" style="28" customWidth="1"/>
    <col min="777" max="777" width="12.42578125" style="28" customWidth="1"/>
    <col min="778" max="778" width="14.85546875" style="28" customWidth="1"/>
    <col min="779" max="1024" width="9.140625" style="28"/>
    <col min="1025" max="1025" width="2.5703125" style="28" customWidth="1"/>
    <col min="1026" max="1026" width="4.28515625" style="28" customWidth="1"/>
    <col min="1027" max="1027" width="19.42578125" style="28" customWidth="1"/>
    <col min="1028" max="1028" width="15.140625" style="28" customWidth="1"/>
    <col min="1029" max="1029" width="15.7109375" style="28" customWidth="1"/>
    <col min="1030" max="1030" width="36.5703125" style="28" customWidth="1"/>
    <col min="1031" max="1031" width="5.85546875" style="28" customWidth="1"/>
    <col min="1032" max="1032" width="7.28515625" style="28" customWidth="1"/>
    <col min="1033" max="1033" width="12.42578125" style="28" customWidth="1"/>
    <col min="1034" max="1034" width="14.85546875" style="28" customWidth="1"/>
    <col min="1035" max="1280" width="9.140625" style="28"/>
    <col min="1281" max="1281" width="2.5703125" style="28" customWidth="1"/>
    <col min="1282" max="1282" width="4.28515625" style="28" customWidth="1"/>
    <col min="1283" max="1283" width="19.42578125" style="28" customWidth="1"/>
    <col min="1284" max="1284" width="15.140625" style="28" customWidth="1"/>
    <col min="1285" max="1285" width="15.7109375" style="28" customWidth="1"/>
    <col min="1286" max="1286" width="36.5703125" style="28" customWidth="1"/>
    <col min="1287" max="1287" width="5.85546875" style="28" customWidth="1"/>
    <col min="1288" max="1288" width="7.28515625" style="28" customWidth="1"/>
    <col min="1289" max="1289" width="12.42578125" style="28" customWidth="1"/>
    <col min="1290" max="1290" width="14.85546875" style="28" customWidth="1"/>
    <col min="1291" max="1536" width="9.140625" style="28"/>
    <col min="1537" max="1537" width="2.5703125" style="28" customWidth="1"/>
    <col min="1538" max="1538" width="4.28515625" style="28" customWidth="1"/>
    <col min="1539" max="1539" width="19.42578125" style="28" customWidth="1"/>
    <col min="1540" max="1540" width="15.140625" style="28" customWidth="1"/>
    <col min="1541" max="1541" width="15.7109375" style="28" customWidth="1"/>
    <col min="1542" max="1542" width="36.5703125" style="28" customWidth="1"/>
    <col min="1543" max="1543" width="5.85546875" style="28" customWidth="1"/>
    <col min="1544" max="1544" width="7.28515625" style="28" customWidth="1"/>
    <col min="1545" max="1545" width="12.42578125" style="28" customWidth="1"/>
    <col min="1546" max="1546" width="14.85546875" style="28" customWidth="1"/>
    <col min="1547" max="1792" width="9.140625" style="28"/>
    <col min="1793" max="1793" width="2.5703125" style="28" customWidth="1"/>
    <col min="1794" max="1794" width="4.28515625" style="28" customWidth="1"/>
    <col min="1795" max="1795" width="19.42578125" style="28" customWidth="1"/>
    <col min="1796" max="1796" width="15.140625" style="28" customWidth="1"/>
    <col min="1797" max="1797" width="15.7109375" style="28" customWidth="1"/>
    <col min="1798" max="1798" width="36.5703125" style="28" customWidth="1"/>
    <col min="1799" max="1799" width="5.85546875" style="28" customWidth="1"/>
    <col min="1800" max="1800" width="7.28515625" style="28" customWidth="1"/>
    <col min="1801" max="1801" width="12.42578125" style="28" customWidth="1"/>
    <col min="1802" max="1802" width="14.85546875" style="28" customWidth="1"/>
    <col min="1803" max="2048" width="9.140625" style="28"/>
    <col min="2049" max="2049" width="2.5703125" style="28" customWidth="1"/>
    <col min="2050" max="2050" width="4.28515625" style="28" customWidth="1"/>
    <col min="2051" max="2051" width="19.42578125" style="28" customWidth="1"/>
    <col min="2052" max="2052" width="15.140625" style="28" customWidth="1"/>
    <col min="2053" max="2053" width="15.7109375" style="28" customWidth="1"/>
    <col min="2054" max="2054" width="36.5703125" style="28" customWidth="1"/>
    <col min="2055" max="2055" width="5.85546875" style="28" customWidth="1"/>
    <col min="2056" max="2056" width="7.28515625" style="28" customWidth="1"/>
    <col min="2057" max="2057" width="12.42578125" style="28" customWidth="1"/>
    <col min="2058" max="2058" width="14.85546875" style="28" customWidth="1"/>
    <col min="2059" max="2304" width="9.140625" style="28"/>
    <col min="2305" max="2305" width="2.5703125" style="28" customWidth="1"/>
    <col min="2306" max="2306" width="4.28515625" style="28" customWidth="1"/>
    <col min="2307" max="2307" width="19.42578125" style="28" customWidth="1"/>
    <col min="2308" max="2308" width="15.140625" style="28" customWidth="1"/>
    <col min="2309" max="2309" width="15.7109375" style="28" customWidth="1"/>
    <col min="2310" max="2310" width="36.5703125" style="28" customWidth="1"/>
    <col min="2311" max="2311" width="5.85546875" style="28" customWidth="1"/>
    <col min="2312" max="2312" width="7.28515625" style="28" customWidth="1"/>
    <col min="2313" max="2313" width="12.42578125" style="28" customWidth="1"/>
    <col min="2314" max="2314" width="14.85546875" style="28" customWidth="1"/>
    <col min="2315" max="2560" width="9.140625" style="28"/>
    <col min="2561" max="2561" width="2.5703125" style="28" customWidth="1"/>
    <col min="2562" max="2562" width="4.28515625" style="28" customWidth="1"/>
    <col min="2563" max="2563" width="19.42578125" style="28" customWidth="1"/>
    <col min="2564" max="2564" width="15.140625" style="28" customWidth="1"/>
    <col min="2565" max="2565" width="15.7109375" style="28" customWidth="1"/>
    <col min="2566" max="2566" width="36.5703125" style="28" customWidth="1"/>
    <col min="2567" max="2567" width="5.85546875" style="28" customWidth="1"/>
    <col min="2568" max="2568" width="7.28515625" style="28" customWidth="1"/>
    <col min="2569" max="2569" width="12.42578125" style="28" customWidth="1"/>
    <col min="2570" max="2570" width="14.85546875" style="28" customWidth="1"/>
    <col min="2571" max="2816" width="9.140625" style="28"/>
    <col min="2817" max="2817" width="2.5703125" style="28" customWidth="1"/>
    <col min="2818" max="2818" width="4.28515625" style="28" customWidth="1"/>
    <col min="2819" max="2819" width="19.42578125" style="28" customWidth="1"/>
    <col min="2820" max="2820" width="15.140625" style="28" customWidth="1"/>
    <col min="2821" max="2821" width="15.7109375" style="28" customWidth="1"/>
    <col min="2822" max="2822" width="36.5703125" style="28" customWidth="1"/>
    <col min="2823" max="2823" width="5.85546875" style="28" customWidth="1"/>
    <col min="2824" max="2824" width="7.28515625" style="28" customWidth="1"/>
    <col min="2825" max="2825" width="12.42578125" style="28" customWidth="1"/>
    <col min="2826" max="2826" width="14.85546875" style="28" customWidth="1"/>
    <col min="2827" max="3072" width="9.140625" style="28"/>
    <col min="3073" max="3073" width="2.5703125" style="28" customWidth="1"/>
    <col min="3074" max="3074" width="4.28515625" style="28" customWidth="1"/>
    <col min="3075" max="3075" width="19.42578125" style="28" customWidth="1"/>
    <col min="3076" max="3076" width="15.140625" style="28" customWidth="1"/>
    <col min="3077" max="3077" width="15.7109375" style="28" customWidth="1"/>
    <col min="3078" max="3078" width="36.5703125" style="28" customWidth="1"/>
    <col min="3079" max="3079" width="5.85546875" style="28" customWidth="1"/>
    <col min="3080" max="3080" width="7.28515625" style="28" customWidth="1"/>
    <col min="3081" max="3081" width="12.42578125" style="28" customWidth="1"/>
    <col min="3082" max="3082" width="14.85546875" style="28" customWidth="1"/>
    <col min="3083" max="3328" width="9.140625" style="28"/>
    <col min="3329" max="3329" width="2.5703125" style="28" customWidth="1"/>
    <col min="3330" max="3330" width="4.28515625" style="28" customWidth="1"/>
    <col min="3331" max="3331" width="19.42578125" style="28" customWidth="1"/>
    <col min="3332" max="3332" width="15.140625" style="28" customWidth="1"/>
    <col min="3333" max="3333" width="15.7109375" style="28" customWidth="1"/>
    <col min="3334" max="3334" width="36.5703125" style="28" customWidth="1"/>
    <col min="3335" max="3335" width="5.85546875" style="28" customWidth="1"/>
    <col min="3336" max="3336" width="7.28515625" style="28" customWidth="1"/>
    <col min="3337" max="3337" width="12.42578125" style="28" customWidth="1"/>
    <col min="3338" max="3338" width="14.85546875" style="28" customWidth="1"/>
    <col min="3339" max="3584" width="9.140625" style="28"/>
    <col min="3585" max="3585" width="2.5703125" style="28" customWidth="1"/>
    <col min="3586" max="3586" width="4.28515625" style="28" customWidth="1"/>
    <col min="3587" max="3587" width="19.42578125" style="28" customWidth="1"/>
    <col min="3588" max="3588" width="15.140625" style="28" customWidth="1"/>
    <col min="3589" max="3589" width="15.7109375" style="28" customWidth="1"/>
    <col min="3590" max="3590" width="36.5703125" style="28" customWidth="1"/>
    <col min="3591" max="3591" width="5.85546875" style="28" customWidth="1"/>
    <col min="3592" max="3592" width="7.28515625" style="28" customWidth="1"/>
    <col min="3593" max="3593" width="12.42578125" style="28" customWidth="1"/>
    <col min="3594" max="3594" width="14.85546875" style="28" customWidth="1"/>
    <col min="3595" max="3840" width="9.140625" style="28"/>
    <col min="3841" max="3841" width="2.5703125" style="28" customWidth="1"/>
    <col min="3842" max="3842" width="4.28515625" style="28" customWidth="1"/>
    <col min="3843" max="3843" width="19.42578125" style="28" customWidth="1"/>
    <col min="3844" max="3844" width="15.140625" style="28" customWidth="1"/>
    <col min="3845" max="3845" width="15.7109375" style="28" customWidth="1"/>
    <col min="3846" max="3846" width="36.5703125" style="28" customWidth="1"/>
    <col min="3847" max="3847" width="5.85546875" style="28" customWidth="1"/>
    <col min="3848" max="3848" width="7.28515625" style="28" customWidth="1"/>
    <col min="3849" max="3849" width="12.42578125" style="28" customWidth="1"/>
    <col min="3850" max="3850" width="14.85546875" style="28" customWidth="1"/>
    <col min="3851" max="4096" width="9.140625" style="28"/>
    <col min="4097" max="4097" width="2.5703125" style="28" customWidth="1"/>
    <col min="4098" max="4098" width="4.28515625" style="28" customWidth="1"/>
    <col min="4099" max="4099" width="19.42578125" style="28" customWidth="1"/>
    <col min="4100" max="4100" width="15.140625" style="28" customWidth="1"/>
    <col min="4101" max="4101" width="15.7109375" style="28" customWidth="1"/>
    <col min="4102" max="4102" width="36.5703125" style="28" customWidth="1"/>
    <col min="4103" max="4103" width="5.85546875" style="28" customWidth="1"/>
    <col min="4104" max="4104" width="7.28515625" style="28" customWidth="1"/>
    <col min="4105" max="4105" width="12.42578125" style="28" customWidth="1"/>
    <col min="4106" max="4106" width="14.85546875" style="28" customWidth="1"/>
    <col min="4107" max="4352" width="9.140625" style="28"/>
    <col min="4353" max="4353" width="2.5703125" style="28" customWidth="1"/>
    <col min="4354" max="4354" width="4.28515625" style="28" customWidth="1"/>
    <col min="4355" max="4355" width="19.42578125" style="28" customWidth="1"/>
    <col min="4356" max="4356" width="15.140625" style="28" customWidth="1"/>
    <col min="4357" max="4357" width="15.7109375" style="28" customWidth="1"/>
    <col min="4358" max="4358" width="36.5703125" style="28" customWidth="1"/>
    <col min="4359" max="4359" width="5.85546875" style="28" customWidth="1"/>
    <col min="4360" max="4360" width="7.28515625" style="28" customWidth="1"/>
    <col min="4361" max="4361" width="12.42578125" style="28" customWidth="1"/>
    <col min="4362" max="4362" width="14.85546875" style="28" customWidth="1"/>
    <col min="4363" max="4608" width="9.140625" style="28"/>
    <col min="4609" max="4609" width="2.5703125" style="28" customWidth="1"/>
    <col min="4610" max="4610" width="4.28515625" style="28" customWidth="1"/>
    <col min="4611" max="4611" width="19.42578125" style="28" customWidth="1"/>
    <col min="4612" max="4612" width="15.140625" style="28" customWidth="1"/>
    <col min="4613" max="4613" width="15.7109375" style="28" customWidth="1"/>
    <col min="4614" max="4614" width="36.5703125" style="28" customWidth="1"/>
    <col min="4615" max="4615" width="5.85546875" style="28" customWidth="1"/>
    <col min="4616" max="4616" width="7.28515625" style="28" customWidth="1"/>
    <col min="4617" max="4617" width="12.42578125" style="28" customWidth="1"/>
    <col min="4618" max="4618" width="14.85546875" style="28" customWidth="1"/>
    <col min="4619" max="4864" width="9.140625" style="28"/>
    <col min="4865" max="4865" width="2.5703125" style="28" customWidth="1"/>
    <col min="4866" max="4866" width="4.28515625" style="28" customWidth="1"/>
    <col min="4867" max="4867" width="19.42578125" style="28" customWidth="1"/>
    <col min="4868" max="4868" width="15.140625" style="28" customWidth="1"/>
    <col min="4869" max="4869" width="15.7109375" style="28" customWidth="1"/>
    <col min="4870" max="4870" width="36.5703125" style="28" customWidth="1"/>
    <col min="4871" max="4871" width="5.85546875" style="28" customWidth="1"/>
    <col min="4872" max="4872" width="7.28515625" style="28" customWidth="1"/>
    <col min="4873" max="4873" width="12.42578125" style="28" customWidth="1"/>
    <col min="4874" max="4874" width="14.85546875" style="28" customWidth="1"/>
    <col min="4875" max="5120" width="9.140625" style="28"/>
    <col min="5121" max="5121" width="2.5703125" style="28" customWidth="1"/>
    <col min="5122" max="5122" width="4.28515625" style="28" customWidth="1"/>
    <col min="5123" max="5123" width="19.42578125" style="28" customWidth="1"/>
    <col min="5124" max="5124" width="15.140625" style="28" customWidth="1"/>
    <col min="5125" max="5125" width="15.7109375" style="28" customWidth="1"/>
    <col min="5126" max="5126" width="36.5703125" style="28" customWidth="1"/>
    <col min="5127" max="5127" width="5.85546875" style="28" customWidth="1"/>
    <col min="5128" max="5128" width="7.28515625" style="28" customWidth="1"/>
    <col min="5129" max="5129" width="12.42578125" style="28" customWidth="1"/>
    <col min="5130" max="5130" width="14.85546875" style="28" customWidth="1"/>
    <col min="5131" max="5376" width="9.140625" style="28"/>
    <col min="5377" max="5377" width="2.5703125" style="28" customWidth="1"/>
    <col min="5378" max="5378" width="4.28515625" style="28" customWidth="1"/>
    <col min="5379" max="5379" width="19.42578125" style="28" customWidth="1"/>
    <col min="5380" max="5380" width="15.140625" style="28" customWidth="1"/>
    <col min="5381" max="5381" width="15.7109375" style="28" customWidth="1"/>
    <col min="5382" max="5382" width="36.5703125" style="28" customWidth="1"/>
    <col min="5383" max="5383" width="5.85546875" style="28" customWidth="1"/>
    <col min="5384" max="5384" width="7.28515625" style="28" customWidth="1"/>
    <col min="5385" max="5385" width="12.42578125" style="28" customWidth="1"/>
    <col min="5386" max="5386" width="14.85546875" style="28" customWidth="1"/>
    <col min="5387" max="5632" width="9.140625" style="28"/>
    <col min="5633" max="5633" width="2.5703125" style="28" customWidth="1"/>
    <col min="5634" max="5634" width="4.28515625" style="28" customWidth="1"/>
    <col min="5635" max="5635" width="19.42578125" style="28" customWidth="1"/>
    <col min="5636" max="5636" width="15.140625" style="28" customWidth="1"/>
    <col min="5637" max="5637" width="15.7109375" style="28" customWidth="1"/>
    <col min="5638" max="5638" width="36.5703125" style="28" customWidth="1"/>
    <col min="5639" max="5639" width="5.85546875" style="28" customWidth="1"/>
    <col min="5640" max="5640" width="7.28515625" style="28" customWidth="1"/>
    <col min="5641" max="5641" width="12.42578125" style="28" customWidth="1"/>
    <col min="5642" max="5642" width="14.85546875" style="28" customWidth="1"/>
    <col min="5643" max="5888" width="9.140625" style="28"/>
    <col min="5889" max="5889" width="2.5703125" style="28" customWidth="1"/>
    <col min="5890" max="5890" width="4.28515625" style="28" customWidth="1"/>
    <col min="5891" max="5891" width="19.42578125" style="28" customWidth="1"/>
    <col min="5892" max="5892" width="15.140625" style="28" customWidth="1"/>
    <col min="5893" max="5893" width="15.7109375" style="28" customWidth="1"/>
    <col min="5894" max="5894" width="36.5703125" style="28" customWidth="1"/>
    <col min="5895" max="5895" width="5.85546875" style="28" customWidth="1"/>
    <col min="5896" max="5896" width="7.28515625" style="28" customWidth="1"/>
    <col min="5897" max="5897" width="12.42578125" style="28" customWidth="1"/>
    <col min="5898" max="5898" width="14.85546875" style="28" customWidth="1"/>
    <col min="5899" max="6144" width="9.140625" style="28"/>
    <col min="6145" max="6145" width="2.5703125" style="28" customWidth="1"/>
    <col min="6146" max="6146" width="4.28515625" style="28" customWidth="1"/>
    <col min="6147" max="6147" width="19.42578125" style="28" customWidth="1"/>
    <col min="6148" max="6148" width="15.140625" style="28" customWidth="1"/>
    <col min="6149" max="6149" width="15.7109375" style="28" customWidth="1"/>
    <col min="6150" max="6150" width="36.5703125" style="28" customWidth="1"/>
    <col min="6151" max="6151" width="5.85546875" style="28" customWidth="1"/>
    <col min="6152" max="6152" width="7.28515625" style="28" customWidth="1"/>
    <col min="6153" max="6153" width="12.42578125" style="28" customWidth="1"/>
    <col min="6154" max="6154" width="14.85546875" style="28" customWidth="1"/>
    <col min="6155" max="6400" width="9.140625" style="28"/>
    <col min="6401" max="6401" width="2.5703125" style="28" customWidth="1"/>
    <col min="6402" max="6402" width="4.28515625" style="28" customWidth="1"/>
    <col min="6403" max="6403" width="19.42578125" style="28" customWidth="1"/>
    <col min="6404" max="6404" width="15.140625" style="28" customWidth="1"/>
    <col min="6405" max="6405" width="15.7109375" style="28" customWidth="1"/>
    <col min="6406" max="6406" width="36.5703125" style="28" customWidth="1"/>
    <col min="6407" max="6407" width="5.85546875" style="28" customWidth="1"/>
    <col min="6408" max="6408" width="7.28515625" style="28" customWidth="1"/>
    <col min="6409" max="6409" width="12.42578125" style="28" customWidth="1"/>
    <col min="6410" max="6410" width="14.85546875" style="28" customWidth="1"/>
    <col min="6411" max="6656" width="9.140625" style="28"/>
    <col min="6657" max="6657" width="2.5703125" style="28" customWidth="1"/>
    <col min="6658" max="6658" width="4.28515625" style="28" customWidth="1"/>
    <col min="6659" max="6659" width="19.42578125" style="28" customWidth="1"/>
    <col min="6660" max="6660" width="15.140625" style="28" customWidth="1"/>
    <col min="6661" max="6661" width="15.7109375" style="28" customWidth="1"/>
    <col min="6662" max="6662" width="36.5703125" style="28" customWidth="1"/>
    <col min="6663" max="6663" width="5.85546875" style="28" customWidth="1"/>
    <col min="6664" max="6664" width="7.28515625" style="28" customWidth="1"/>
    <col min="6665" max="6665" width="12.42578125" style="28" customWidth="1"/>
    <col min="6666" max="6666" width="14.85546875" style="28" customWidth="1"/>
    <col min="6667" max="6912" width="9.140625" style="28"/>
    <col min="6913" max="6913" width="2.5703125" style="28" customWidth="1"/>
    <col min="6914" max="6914" width="4.28515625" style="28" customWidth="1"/>
    <col min="6915" max="6915" width="19.42578125" style="28" customWidth="1"/>
    <col min="6916" max="6916" width="15.140625" style="28" customWidth="1"/>
    <col min="6917" max="6917" width="15.7109375" style="28" customWidth="1"/>
    <col min="6918" max="6918" width="36.5703125" style="28" customWidth="1"/>
    <col min="6919" max="6919" width="5.85546875" style="28" customWidth="1"/>
    <col min="6920" max="6920" width="7.28515625" style="28" customWidth="1"/>
    <col min="6921" max="6921" width="12.42578125" style="28" customWidth="1"/>
    <col min="6922" max="6922" width="14.85546875" style="28" customWidth="1"/>
    <col min="6923" max="7168" width="9.140625" style="28"/>
    <col min="7169" max="7169" width="2.5703125" style="28" customWidth="1"/>
    <col min="7170" max="7170" width="4.28515625" style="28" customWidth="1"/>
    <col min="7171" max="7171" width="19.42578125" style="28" customWidth="1"/>
    <col min="7172" max="7172" width="15.140625" style="28" customWidth="1"/>
    <col min="7173" max="7173" width="15.7109375" style="28" customWidth="1"/>
    <col min="7174" max="7174" width="36.5703125" style="28" customWidth="1"/>
    <col min="7175" max="7175" width="5.85546875" style="28" customWidth="1"/>
    <col min="7176" max="7176" width="7.28515625" style="28" customWidth="1"/>
    <col min="7177" max="7177" width="12.42578125" style="28" customWidth="1"/>
    <col min="7178" max="7178" width="14.85546875" style="28" customWidth="1"/>
    <col min="7179" max="7424" width="9.140625" style="28"/>
    <col min="7425" max="7425" width="2.5703125" style="28" customWidth="1"/>
    <col min="7426" max="7426" width="4.28515625" style="28" customWidth="1"/>
    <col min="7427" max="7427" width="19.42578125" style="28" customWidth="1"/>
    <col min="7428" max="7428" width="15.140625" style="28" customWidth="1"/>
    <col min="7429" max="7429" width="15.7109375" style="28" customWidth="1"/>
    <col min="7430" max="7430" width="36.5703125" style="28" customWidth="1"/>
    <col min="7431" max="7431" width="5.85546875" style="28" customWidth="1"/>
    <col min="7432" max="7432" width="7.28515625" style="28" customWidth="1"/>
    <col min="7433" max="7433" width="12.42578125" style="28" customWidth="1"/>
    <col min="7434" max="7434" width="14.85546875" style="28" customWidth="1"/>
    <col min="7435" max="7680" width="9.140625" style="28"/>
    <col min="7681" max="7681" width="2.5703125" style="28" customWidth="1"/>
    <col min="7682" max="7682" width="4.28515625" style="28" customWidth="1"/>
    <col min="7683" max="7683" width="19.42578125" style="28" customWidth="1"/>
    <col min="7684" max="7684" width="15.140625" style="28" customWidth="1"/>
    <col min="7685" max="7685" width="15.7109375" style="28" customWidth="1"/>
    <col min="7686" max="7686" width="36.5703125" style="28" customWidth="1"/>
    <col min="7687" max="7687" width="5.85546875" style="28" customWidth="1"/>
    <col min="7688" max="7688" width="7.28515625" style="28" customWidth="1"/>
    <col min="7689" max="7689" width="12.42578125" style="28" customWidth="1"/>
    <col min="7690" max="7690" width="14.85546875" style="28" customWidth="1"/>
    <col min="7691" max="7936" width="9.140625" style="28"/>
    <col min="7937" max="7937" width="2.5703125" style="28" customWidth="1"/>
    <col min="7938" max="7938" width="4.28515625" style="28" customWidth="1"/>
    <col min="7939" max="7939" width="19.42578125" style="28" customWidth="1"/>
    <col min="7940" max="7940" width="15.140625" style="28" customWidth="1"/>
    <col min="7941" max="7941" width="15.7109375" style="28" customWidth="1"/>
    <col min="7942" max="7942" width="36.5703125" style="28" customWidth="1"/>
    <col min="7943" max="7943" width="5.85546875" style="28" customWidth="1"/>
    <col min="7944" max="7944" width="7.28515625" style="28" customWidth="1"/>
    <col min="7945" max="7945" width="12.42578125" style="28" customWidth="1"/>
    <col min="7946" max="7946" width="14.85546875" style="28" customWidth="1"/>
    <col min="7947" max="8192" width="9.140625" style="28"/>
    <col min="8193" max="8193" width="2.5703125" style="28" customWidth="1"/>
    <col min="8194" max="8194" width="4.28515625" style="28" customWidth="1"/>
    <col min="8195" max="8195" width="19.42578125" style="28" customWidth="1"/>
    <col min="8196" max="8196" width="15.140625" style="28" customWidth="1"/>
    <col min="8197" max="8197" width="15.7109375" style="28" customWidth="1"/>
    <col min="8198" max="8198" width="36.5703125" style="28" customWidth="1"/>
    <col min="8199" max="8199" width="5.85546875" style="28" customWidth="1"/>
    <col min="8200" max="8200" width="7.28515625" style="28" customWidth="1"/>
    <col min="8201" max="8201" width="12.42578125" style="28" customWidth="1"/>
    <col min="8202" max="8202" width="14.85546875" style="28" customWidth="1"/>
    <col min="8203" max="8448" width="9.140625" style="28"/>
    <col min="8449" max="8449" width="2.5703125" style="28" customWidth="1"/>
    <col min="8450" max="8450" width="4.28515625" style="28" customWidth="1"/>
    <col min="8451" max="8451" width="19.42578125" style="28" customWidth="1"/>
    <col min="8452" max="8452" width="15.140625" style="28" customWidth="1"/>
    <col min="8453" max="8453" width="15.7109375" style="28" customWidth="1"/>
    <col min="8454" max="8454" width="36.5703125" style="28" customWidth="1"/>
    <col min="8455" max="8455" width="5.85546875" style="28" customWidth="1"/>
    <col min="8456" max="8456" width="7.28515625" style="28" customWidth="1"/>
    <col min="8457" max="8457" width="12.42578125" style="28" customWidth="1"/>
    <col min="8458" max="8458" width="14.85546875" style="28" customWidth="1"/>
    <col min="8459" max="8704" width="9.140625" style="28"/>
    <col min="8705" max="8705" width="2.5703125" style="28" customWidth="1"/>
    <col min="8706" max="8706" width="4.28515625" style="28" customWidth="1"/>
    <col min="8707" max="8707" width="19.42578125" style="28" customWidth="1"/>
    <col min="8708" max="8708" width="15.140625" style="28" customWidth="1"/>
    <col min="8709" max="8709" width="15.7109375" style="28" customWidth="1"/>
    <col min="8710" max="8710" width="36.5703125" style="28" customWidth="1"/>
    <col min="8711" max="8711" width="5.85546875" style="28" customWidth="1"/>
    <col min="8712" max="8712" width="7.28515625" style="28" customWidth="1"/>
    <col min="8713" max="8713" width="12.42578125" style="28" customWidth="1"/>
    <col min="8714" max="8714" width="14.85546875" style="28" customWidth="1"/>
    <col min="8715" max="8960" width="9.140625" style="28"/>
    <col min="8961" max="8961" width="2.5703125" style="28" customWidth="1"/>
    <col min="8962" max="8962" width="4.28515625" style="28" customWidth="1"/>
    <col min="8963" max="8963" width="19.42578125" style="28" customWidth="1"/>
    <col min="8964" max="8964" width="15.140625" style="28" customWidth="1"/>
    <col min="8965" max="8965" width="15.7109375" style="28" customWidth="1"/>
    <col min="8966" max="8966" width="36.5703125" style="28" customWidth="1"/>
    <col min="8967" max="8967" width="5.85546875" style="28" customWidth="1"/>
    <col min="8968" max="8968" width="7.28515625" style="28" customWidth="1"/>
    <col min="8969" max="8969" width="12.42578125" style="28" customWidth="1"/>
    <col min="8970" max="8970" width="14.85546875" style="28" customWidth="1"/>
    <col min="8971" max="9216" width="9.140625" style="28"/>
    <col min="9217" max="9217" width="2.5703125" style="28" customWidth="1"/>
    <col min="9218" max="9218" width="4.28515625" style="28" customWidth="1"/>
    <col min="9219" max="9219" width="19.42578125" style="28" customWidth="1"/>
    <col min="9220" max="9220" width="15.140625" style="28" customWidth="1"/>
    <col min="9221" max="9221" width="15.7109375" style="28" customWidth="1"/>
    <col min="9222" max="9222" width="36.5703125" style="28" customWidth="1"/>
    <col min="9223" max="9223" width="5.85546875" style="28" customWidth="1"/>
    <col min="9224" max="9224" width="7.28515625" style="28" customWidth="1"/>
    <col min="9225" max="9225" width="12.42578125" style="28" customWidth="1"/>
    <col min="9226" max="9226" width="14.85546875" style="28" customWidth="1"/>
    <col min="9227" max="9472" width="9.140625" style="28"/>
    <col min="9473" max="9473" width="2.5703125" style="28" customWidth="1"/>
    <col min="9474" max="9474" width="4.28515625" style="28" customWidth="1"/>
    <col min="9475" max="9475" width="19.42578125" style="28" customWidth="1"/>
    <col min="9476" max="9476" width="15.140625" style="28" customWidth="1"/>
    <col min="9477" max="9477" width="15.7109375" style="28" customWidth="1"/>
    <col min="9478" max="9478" width="36.5703125" style="28" customWidth="1"/>
    <col min="9479" max="9479" width="5.85546875" style="28" customWidth="1"/>
    <col min="9480" max="9480" width="7.28515625" style="28" customWidth="1"/>
    <col min="9481" max="9481" width="12.42578125" style="28" customWidth="1"/>
    <col min="9482" max="9482" width="14.85546875" style="28" customWidth="1"/>
    <col min="9483" max="9728" width="9.140625" style="28"/>
    <col min="9729" max="9729" width="2.5703125" style="28" customWidth="1"/>
    <col min="9730" max="9730" width="4.28515625" style="28" customWidth="1"/>
    <col min="9731" max="9731" width="19.42578125" style="28" customWidth="1"/>
    <col min="9732" max="9732" width="15.140625" style="28" customWidth="1"/>
    <col min="9733" max="9733" width="15.7109375" style="28" customWidth="1"/>
    <col min="9734" max="9734" width="36.5703125" style="28" customWidth="1"/>
    <col min="9735" max="9735" width="5.85546875" style="28" customWidth="1"/>
    <col min="9736" max="9736" width="7.28515625" style="28" customWidth="1"/>
    <col min="9737" max="9737" width="12.42578125" style="28" customWidth="1"/>
    <col min="9738" max="9738" width="14.85546875" style="28" customWidth="1"/>
    <col min="9739" max="9984" width="9.140625" style="28"/>
    <col min="9985" max="9985" width="2.5703125" style="28" customWidth="1"/>
    <col min="9986" max="9986" width="4.28515625" style="28" customWidth="1"/>
    <col min="9987" max="9987" width="19.42578125" style="28" customWidth="1"/>
    <col min="9988" max="9988" width="15.140625" style="28" customWidth="1"/>
    <col min="9989" max="9989" width="15.7109375" style="28" customWidth="1"/>
    <col min="9990" max="9990" width="36.5703125" style="28" customWidth="1"/>
    <col min="9991" max="9991" width="5.85546875" style="28" customWidth="1"/>
    <col min="9992" max="9992" width="7.28515625" style="28" customWidth="1"/>
    <col min="9993" max="9993" width="12.42578125" style="28" customWidth="1"/>
    <col min="9994" max="9994" width="14.85546875" style="28" customWidth="1"/>
    <col min="9995" max="10240" width="9.140625" style="28"/>
    <col min="10241" max="10241" width="2.5703125" style="28" customWidth="1"/>
    <col min="10242" max="10242" width="4.28515625" style="28" customWidth="1"/>
    <col min="10243" max="10243" width="19.42578125" style="28" customWidth="1"/>
    <col min="10244" max="10244" width="15.140625" style="28" customWidth="1"/>
    <col min="10245" max="10245" width="15.7109375" style="28" customWidth="1"/>
    <col min="10246" max="10246" width="36.5703125" style="28" customWidth="1"/>
    <col min="10247" max="10247" width="5.85546875" style="28" customWidth="1"/>
    <col min="10248" max="10248" width="7.28515625" style="28" customWidth="1"/>
    <col min="10249" max="10249" width="12.42578125" style="28" customWidth="1"/>
    <col min="10250" max="10250" width="14.85546875" style="28" customWidth="1"/>
    <col min="10251" max="10496" width="9.140625" style="28"/>
    <col min="10497" max="10497" width="2.5703125" style="28" customWidth="1"/>
    <col min="10498" max="10498" width="4.28515625" style="28" customWidth="1"/>
    <col min="10499" max="10499" width="19.42578125" style="28" customWidth="1"/>
    <col min="10500" max="10500" width="15.140625" style="28" customWidth="1"/>
    <col min="10501" max="10501" width="15.7109375" style="28" customWidth="1"/>
    <col min="10502" max="10502" width="36.5703125" style="28" customWidth="1"/>
    <col min="10503" max="10503" width="5.85546875" style="28" customWidth="1"/>
    <col min="10504" max="10504" width="7.28515625" style="28" customWidth="1"/>
    <col min="10505" max="10505" width="12.42578125" style="28" customWidth="1"/>
    <col min="10506" max="10506" width="14.85546875" style="28" customWidth="1"/>
    <col min="10507" max="10752" width="9.140625" style="28"/>
    <col min="10753" max="10753" width="2.5703125" style="28" customWidth="1"/>
    <col min="10754" max="10754" width="4.28515625" style="28" customWidth="1"/>
    <col min="10755" max="10755" width="19.42578125" style="28" customWidth="1"/>
    <col min="10756" max="10756" width="15.140625" style="28" customWidth="1"/>
    <col min="10757" max="10757" width="15.7109375" style="28" customWidth="1"/>
    <col min="10758" max="10758" width="36.5703125" style="28" customWidth="1"/>
    <col min="10759" max="10759" width="5.85546875" style="28" customWidth="1"/>
    <col min="10760" max="10760" width="7.28515625" style="28" customWidth="1"/>
    <col min="10761" max="10761" width="12.42578125" style="28" customWidth="1"/>
    <col min="10762" max="10762" width="14.85546875" style="28" customWidth="1"/>
    <col min="10763" max="11008" width="9.140625" style="28"/>
    <col min="11009" max="11009" width="2.5703125" style="28" customWidth="1"/>
    <col min="11010" max="11010" width="4.28515625" style="28" customWidth="1"/>
    <col min="11011" max="11011" width="19.42578125" style="28" customWidth="1"/>
    <col min="11012" max="11012" width="15.140625" style="28" customWidth="1"/>
    <col min="11013" max="11013" width="15.7109375" style="28" customWidth="1"/>
    <col min="11014" max="11014" width="36.5703125" style="28" customWidth="1"/>
    <col min="11015" max="11015" width="5.85546875" style="28" customWidth="1"/>
    <col min="11016" max="11016" width="7.28515625" style="28" customWidth="1"/>
    <col min="11017" max="11017" width="12.42578125" style="28" customWidth="1"/>
    <col min="11018" max="11018" width="14.85546875" style="28" customWidth="1"/>
    <col min="11019" max="11264" width="9.140625" style="28"/>
    <col min="11265" max="11265" width="2.5703125" style="28" customWidth="1"/>
    <col min="11266" max="11266" width="4.28515625" style="28" customWidth="1"/>
    <col min="11267" max="11267" width="19.42578125" style="28" customWidth="1"/>
    <col min="11268" max="11268" width="15.140625" style="28" customWidth="1"/>
    <col min="11269" max="11269" width="15.7109375" style="28" customWidth="1"/>
    <col min="11270" max="11270" width="36.5703125" style="28" customWidth="1"/>
    <col min="11271" max="11271" width="5.85546875" style="28" customWidth="1"/>
    <col min="11272" max="11272" width="7.28515625" style="28" customWidth="1"/>
    <col min="11273" max="11273" width="12.42578125" style="28" customWidth="1"/>
    <col min="11274" max="11274" width="14.85546875" style="28" customWidth="1"/>
    <col min="11275" max="11520" width="9.140625" style="28"/>
    <col min="11521" max="11521" width="2.5703125" style="28" customWidth="1"/>
    <col min="11522" max="11522" width="4.28515625" style="28" customWidth="1"/>
    <col min="11523" max="11523" width="19.42578125" style="28" customWidth="1"/>
    <col min="11524" max="11524" width="15.140625" style="28" customWidth="1"/>
    <col min="11525" max="11525" width="15.7109375" style="28" customWidth="1"/>
    <col min="11526" max="11526" width="36.5703125" style="28" customWidth="1"/>
    <col min="11527" max="11527" width="5.85546875" style="28" customWidth="1"/>
    <col min="11528" max="11528" width="7.28515625" style="28" customWidth="1"/>
    <col min="11529" max="11529" width="12.42578125" style="28" customWidth="1"/>
    <col min="11530" max="11530" width="14.85546875" style="28" customWidth="1"/>
    <col min="11531" max="11776" width="9.140625" style="28"/>
    <col min="11777" max="11777" width="2.5703125" style="28" customWidth="1"/>
    <col min="11778" max="11778" width="4.28515625" style="28" customWidth="1"/>
    <col min="11779" max="11779" width="19.42578125" style="28" customWidth="1"/>
    <col min="11780" max="11780" width="15.140625" style="28" customWidth="1"/>
    <col min="11781" max="11781" width="15.7109375" style="28" customWidth="1"/>
    <col min="11782" max="11782" width="36.5703125" style="28" customWidth="1"/>
    <col min="11783" max="11783" width="5.85546875" style="28" customWidth="1"/>
    <col min="11784" max="11784" width="7.28515625" style="28" customWidth="1"/>
    <col min="11785" max="11785" width="12.42578125" style="28" customWidth="1"/>
    <col min="11786" max="11786" width="14.85546875" style="28" customWidth="1"/>
    <col min="11787" max="12032" width="9.140625" style="28"/>
    <col min="12033" max="12033" width="2.5703125" style="28" customWidth="1"/>
    <col min="12034" max="12034" width="4.28515625" style="28" customWidth="1"/>
    <col min="12035" max="12035" width="19.42578125" style="28" customWidth="1"/>
    <col min="12036" max="12036" width="15.140625" style="28" customWidth="1"/>
    <col min="12037" max="12037" width="15.7109375" style="28" customWidth="1"/>
    <col min="12038" max="12038" width="36.5703125" style="28" customWidth="1"/>
    <col min="12039" max="12039" width="5.85546875" style="28" customWidth="1"/>
    <col min="12040" max="12040" width="7.28515625" style="28" customWidth="1"/>
    <col min="12041" max="12041" width="12.42578125" style="28" customWidth="1"/>
    <col min="12042" max="12042" width="14.85546875" style="28" customWidth="1"/>
    <col min="12043" max="12288" width="9.140625" style="28"/>
    <col min="12289" max="12289" width="2.5703125" style="28" customWidth="1"/>
    <col min="12290" max="12290" width="4.28515625" style="28" customWidth="1"/>
    <col min="12291" max="12291" width="19.42578125" style="28" customWidth="1"/>
    <col min="12292" max="12292" width="15.140625" style="28" customWidth="1"/>
    <col min="12293" max="12293" width="15.7109375" style="28" customWidth="1"/>
    <col min="12294" max="12294" width="36.5703125" style="28" customWidth="1"/>
    <col min="12295" max="12295" width="5.85546875" style="28" customWidth="1"/>
    <col min="12296" max="12296" width="7.28515625" style="28" customWidth="1"/>
    <col min="12297" max="12297" width="12.42578125" style="28" customWidth="1"/>
    <col min="12298" max="12298" width="14.85546875" style="28" customWidth="1"/>
    <col min="12299" max="12544" width="9.140625" style="28"/>
    <col min="12545" max="12545" width="2.5703125" style="28" customWidth="1"/>
    <col min="12546" max="12546" width="4.28515625" style="28" customWidth="1"/>
    <col min="12547" max="12547" width="19.42578125" style="28" customWidth="1"/>
    <col min="12548" max="12548" width="15.140625" style="28" customWidth="1"/>
    <col min="12549" max="12549" width="15.7109375" style="28" customWidth="1"/>
    <col min="12550" max="12550" width="36.5703125" style="28" customWidth="1"/>
    <col min="12551" max="12551" width="5.85546875" style="28" customWidth="1"/>
    <col min="12552" max="12552" width="7.28515625" style="28" customWidth="1"/>
    <col min="12553" max="12553" width="12.42578125" style="28" customWidth="1"/>
    <col min="12554" max="12554" width="14.85546875" style="28" customWidth="1"/>
    <col min="12555" max="12800" width="9.140625" style="28"/>
    <col min="12801" max="12801" width="2.5703125" style="28" customWidth="1"/>
    <col min="12802" max="12802" width="4.28515625" style="28" customWidth="1"/>
    <col min="12803" max="12803" width="19.42578125" style="28" customWidth="1"/>
    <col min="12804" max="12804" width="15.140625" style="28" customWidth="1"/>
    <col min="12805" max="12805" width="15.7109375" style="28" customWidth="1"/>
    <col min="12806" max="12806" width="36.5703125" style="28" customWidth="1"/>
    <col min="12807" max="12807" width="5.85546875" style="28" customWidth="1"/>
    <col min="12808" max="12808" width="7.28515625" style="28" customWidth="1"/>
    <col min="12809" max="12809" width="12.42578125" style="28" customWidth="1"/>
    <col min="12810" max="12810" width="14.85546875" style="28" customWidth="1"/>
    <col min="12811" max="13056" width="9.140625" style="28"/>
    <col min="13057" max="13057" width="2.5703125" style="28" customWidth="1"/>
    <col min="13058" max="13058" width="4.28515625" style="28" customWidth="1"/>
    <col min="13059" max="13059" width="19.42578125" style="28" customWidth="1"/>
    <col min="13060" max="13060" width="15.140625" style="28" customWidth="1"/>
    <col min="13061" max="13061" width="15.7109375" style="28" customWidth="1"/>
    <col min="13062" max="13062" width="36.5703125" style="28" customWidth="1"/>
    <col min="13063" max="13063" width="5.85546875" style="28" customWidth="1"/>
    <col min="13064" max="13064" width="7.28515625" style="28" customWidth="1"/>
    <col min="13065" max="13065" width="12.42578125" style="28" customWidth="1"/>
    <col min="13066" max="13066" width="14.85546875" style="28" customWidth="1"/>
    <col min="13067" max="13312" width="9.140625" style="28"/>
    <col min="13313" max="13313" width="2.5703125" style="28" customWidth="1"/>
    <col min="13314" max="13314" width="4.28515625" style="28" customWidth="1"/>
    <col min="13315" max="13315" width="19.42578125" style="28" customWidth="1"/>
    <col min="13316" max="13316" width="15.140625" style="28" customWidth="1"/>
    <col min="13317" max="13317" width="15.7109375" style="28" customWidth="1"/>
    <col min="13318" max="13318" width="36.5703125" style="28" customWidth="1"/>
    <col min="13319" max="13319" width="5.85546875" style="28" customWidth="1"/>
    <col min="13320" max="13320" width="7.28515625" style="28" customWidth="1"/>
    <col min="13321" max="13321" width="12.42578125" style="28" customWidth="1"/>
    <col min="13322" max="13322" width="14.85546875" style="28" customWidth="1"/>
    <col min="13323" max="13568" width="9.140625" style="28"/>
    <col min="13569" max="13569" width="2.5703125" style="28" customWidth="1"/>
    <col min="13570" max="13570" width="4.28515625" style="28" customWidth="1"/>
    <col min="13571" max="13571" width="19.42578125" style="28" customWidth="1"/>
    <col min="13572" max="13572" width="15.140625" style="28" customWidth="1"/>
    <col min="13573" max="13573" width="15.7109375" style="28" customWidth="1"/>
    <col min="13574" max="13574" width="36.5703125" style="28" customWidth="1"/>
    <col min="13575" max="13575" width="5.85546875" style="28" customWidth="1"/>
    <col min="13576" max="13576" width="7.28515625" style="28" customWidth="1"/>
    <col min="13577" max="13577" width="12.42578125" style="28" customWidth="1"/>
    <col min="13578" max="13578" width="14.85546875" style="28" customWidth="1"/>
    <col min="13579" max="13824" width="9.140625" style="28"/>
    <col min="13825" max="13825" width="2.5703125" style="28" customWidth="1"/>
    <col min="13826" max="13826" width="4.28515625" style="28" customWidth="1"/>
    <col min="13827" max="13827" width="19.42578125" style="28" customWidth="1"/>
    <col min="13828" max="13828" width="15.140625" style="28" customWidth="1"/>
    <col min="13829" max="13829" width="15.7109375" style="28" customWidth="1"/>
    <col min="13830" max="13830" width="36.5703125" style="28" customWidth="1"/>
    <col min="13831" max="13831" width="5.85546875" style="28" customWidth="1"/>
    <col min="13832" max="13832" width="7.28515625" style="28" customWidth="1"/>
    <col min="13833" max="13833" width="12.42578125" style="28" customWidth="1"/>
    <col min="13834" max="13834" width="14.85546875" style="28" customWidth="1"/>
    <col min="13835" max="14080" width="9.140625" style="28"/>
    <col min="14081" max="14081" width="2.5703125" style="28" customWidth="1"/>
    <col min="14082" max="14082" width="4.28515625" style="28" customWidth="1"/>
    <col min="14083" max="14083" width="19.42578125" style="28" customWidth="1"/>
    <col min="14084" max="14084" width="15.140625" style="28" customWidth="1"/>
    <col min="14085" max="14085" width="15.7109375" style="28" customWidth="1"/>
    <col min="14086" max="14086" width="36.5703125" style="28" customWidth="1"/>
    <col min="14087" max="14087" width="5.85546875" style="28" customWidth="1"/>
    <col min="14088" max="14088" width="7.28515625" style="28" customWidth="1"/>
    <col min="14089" max="14089" width="12.42578125" style="28" customWidth="1"/>
    <col min="14090" max="14090" width="14.85546875" style="28" customWidth="1"/>
    <col min="14091" max="14336" width="9.140625" style="28"/>
    <col min="14337" max="14337" width="2.5703125" style="28" customWidth="1"/>
    <col min="14338" max="14338" width="4.28515625" style="28" customWidth="1"/>
    <col min="14339" max="14339" width="19.42578125" style="28" customWidth="1"/>
    <col min="14340" max="14340" width="15.140625" style="28" customWidth="1"/>
    <col min="14341" max="14341" width="15.7109375" style="28" customWidth="1"/>
    <col min="14342" max="14342" width="36.5703125" style="28" customWidth="1"/>
    <col min="14343" max="14343" width="5.85546875" style="28" customWidth="1"/>
    <col min="14344" max="14344" width="7.28515625" style="28" customWidth="1"/>
    <col min="14345" max="14345" width="12.42578125" style="28" customWidth="1"/>
    <col min="14346" max="14346" width="14.85546875" style="28" customWidth="1"/>
    <col min="14347" max="14592" width="9.140625" style="28"/>
    <col min="14593" max="14593" width="2.5703125" style="28" customWidth="1"/>
    <col min="14594" max="14594" width="4.28515625" style="28" customWidth="1"/>
    <col min="14595" max="14595" width="19.42578125" style="28" customWidth="1"/>
    <col min="14596" max="14596" width="15.140625" style="28" customWidth="1"/>
    <col min="14597" max="14597" width="15.7109375" style="28" customWidth="1"/>
    <col min="14598" max="14598" width="36.5703125" style="28" customWidth="1"/>
    <col min="14599" max="14599" width="5.85546875" style="28" customWidth="1"/>
    <col min="14600" max="14600" width="7.28515625" style="28" customWidth="1"/>
    <col min="14601" max="14601" width="12.42578125" style="28" customWidth="1"/>
    <col min="14602" max="14602" width="14.85546875" style="28" customWidth="1"/>
    <col min="14603" max="14848" width="9.140625" style="28"/>
    <col min="14849" max="14849" width="2.5703125" style="28" customWidth="1"/>
    <col min="14850" max="14850" width="4.28515625" style="28" customWidth="1"/>
    <col min="14851" max="14851" width="19.42578125" style="28" customWidth="1"/>
    <col min="14852" max="14852" width="15.140625" style="28" customWidth="1"/>
    <col min="14853" max="14853" width="15.7109375" style="28" customWidth="1"/>
    <col min="14854" max="14854" width="36.5703125" style="28" customWidth="1"/>
    <col min="14855" max="14855" width="5.85546875" style="28" customWidth="1"/>
    <col min="14856" max="14856" width="7.28515625" style="28" customWidth="1"/>
    <col min="14857" max="14857" width="12.42578125" style="28" customWidth="1"/>
    <col min="14858" max="14858" width="14.85546875" style="28" customWidth="1"/>
    <col min="14859" max="15104" width="9.140625" style="28"/>
    <col min="15105" max="15105" width="2.5703125" style="28" customWidth="1"/>
    <col min="15106" max="15106" width="4.28515625" style="28" customWidth="1"/>
    <col min="15107" max="15107" width="19.42578125" style="28" customWidth="1"/>
    <col min="15108" max="15108" width="15.140625" style="28" customWidth="1"/>
    <col min="15109" max="15109" width="15.7109375" style="28" customWidth="1"/>
    <col min="15110" max="15110" width="36.5703125" style="28" customWidth="1"/>
    <col min="15111" max="15111" width="5.85546875" style="28" customWidth="1"/>
    <col min="15112" max="15112" width="7.28515625" style="28" customWidth="1"/>
    <col min="15113" max="15113" width="12.42578125" style="28" customWidth="1"/>
    <col min="15114" max="15114" width="14.85546875" style="28" customWidth="1"/>
    <col min="15115" max="15360" width="9.140625" style="28"/>
    <col min="15361" max="15361" width="2.5703125" style="28" customWidth="1"/>
    <col min="15362" max="15362" width="4.28515625" style="28" customWidth="1"/>
    <col min="15363" max="15363" width="19.42578125" style="28" customWidth="1"/>
    <col min="15364" max="15364" width="15.140625" style="28" customWidth="1"/>
    <col min="15365" max="15365" width="15.7109375" style="28" customWidth="1"/>
    <col min="15366" max="15366" width="36.5703125" style="28" customWidth="1"/>
    <col min="15367" max="15367" width="5.85546875" style="28" customWidth="1"/>
    <col min="15368" max="15368" width="7.28515625" style="28" customWidth="1"/>
    <col min="15369" max="15369" width="12.42578125" style="28" customWidth="1"/>
    <col min="15370" max="15370" width="14.85546875" style="28" customWidth="1"/>
    <col min="15371" max="15616" width="9.140625" style="28"/>
    <col min="15617" max="15617" width="2.5703125" style="28" customWidth="1"/>
    <col min="15618" max="15618" width="4.28515625" style="28" customWidth="1"/>
    <col min="15619" max="15619" width="19.42578125" style="28" customWidth="1"/>
    <col min="15620" max="15620" width="15.140625" style="28" customWidth="1"/>
    <col min="15621" max="15621" width="15.7109375" style="28" customWidth="1"/>
    <col min="15622" max="15622" width="36.5703125" style="28" customWidth="1"/>
    <col min="15623" max="15623" width="5.85546875" style="28" customWidth="1"/>
    <col min="15624" max="15624" width="7.28515625" style="28" customWidth="1"/>
    <col min="15625" max="15625" width="12.42578125" style="28" customWidth="1"/>
    <col min="15626" max="15626" width="14.85546875" style="28" customWidth="1"/>
    <col min="15627" max="15872" width="9.140625" style="28"/>
    <col min="15873" max="15873" width="2.5703125" style="28" customWidth="1"/>
    <col min="15874" max="15874" width="4.28515625" style="28" customWidth="1"/>
    <col min="15875" max="15875" width="19.42578125" style="28" customWidth="1"/>
    <col min="15876" max="15876" width="15.140625" style="28" customWidth="1"/>
    <col min="15877" max="15877" width="15.7109375" style="28" customWidth="1"/>
    <col min="15878" max="15878" width="36.5703125" style="28" customWidth="1"/>
    <col min="15879" max="15879" width="5.85546875" style="28" customWidth="1"/>
    <col min="15880" max="15880" width="7.28515625" style="28" customWidth="1"/>
    <col min="15881" max="15881" width="12.42578125" style="28" customWidth="1"/>
    <col min="15882" max="15882" width="14.85546875" style="28" customWidth="1"/>
    <col min="15883" max="16128" width="9.140625" style="28"/>
    <col min="16129" max="16129" width="2.5703125" style="28" customWidth="1"/>
    <col min="16130" max="16130" width="4.28515625" style="28" customWidth="1"/>
    <col min="16131" max="16131" width="19.42578125" style="28" customWidth="1"/>
    <col min="16132" max="16132" width="15.140625" style="28" customWidth="1"/>
    <col min="16133" max="16133" width="15.7109375" style="28" customWidth="1"/>
    <col min="16134" max="16134" width="36.5703125" style="28" customWidth="1"/>
    <col min="16135" max="16135" width="5.85546875" style="28" customWidth="1"/>
    <col min="16136" max="16136" width="7.28515625" style="28" customWidth="1"/>
    <col min="16137" max="16137" width="12.42578125" style="28" customWidth="1"/>
    <col min="16138" max="16138" width="14.85546875" style="28" customWidth="1"/>
    <col min="16139" max="16384" width="9.140625" style="28"/>
  </cols>
  <sheetData>
    <row r="1" spans="1:10" s="1" customFormat="1">
      <c r="H1" s="120" t="s">
        <v>157</v>
      </c>
      <c r="I1" s="120"/>
      <c r="J1" s="120"/>
    </row>
    <row r="2" spans="1:10" s="1" customFormat="1">
      <c r="F2" s="120" t="s">
        <v>0</v>
      </c>
      <c r="G2" s="120"/>
      <c r="H2" s="120"/>
      <c r="I2" s="120"/>
      <c r="J2" s="120"/>
    </row>
    <row r="3" spans="1:10" s="1" customFormat="1" ht="15" customHeight="1">
      <c r="B3" s="121"/>
      <c r="C3" s="121"/>
      <c r="D3" s="3"/>
      <c r="E3" s="3"/>
      <c r="G3" s="120" t="s">
        <v>166</v>
      </c>
      <c r="H3" s="120"/>
      <c r="I3" s="120"/>
      <c r="J3" s="120"/>
    </row>
    <row r="4" spans="1:10">
      <c r="A4" s="1"/>
      <c r="B4" s="57"/>
      <c r="C4" s="57"/>
      <c r="D4" s="3"/>
      <c r="E4" s="3"/>
      <c r="F4" s="1"/>
      <c r="G4" s="58"/>
      <c r="H4" s="58"/>
      <c r="I4" s="58"/>
      <c r="J4" s="58"/>
    </row>
    <row r="5" spans="1:10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A6" s="1"/>
      <c r="B6" s="3"/>
      <c r="C6" s="196" t="s">
        <v>18</v>
      </c>
      <c r="D6" s="196"/>
      <c r="E6" s="196"/>
      <c r="F6" s="196"/>
      <c r="G6" s="196"/>
      <c r="H6" s="196"/>
      <c r="I6" s="196"/>
      <c r="J6" s="1"/>
    </row>
    <row r="7" spans="1:10">
      <c r="A7" s="1"/>
      <c r="B7" s="3"/>
      <c r="C7" s="56"/>
      <c r="D7" s="56"/>
      <c r="E7" s="56"/>
      <c r="F7" s="56"/>
      <c r="G7" s="56"/>
      <c r="H7" s="56"/>
      <c r="I7" s="56"/>
      <c r="J7" s="1"/>
    </row>
    <row r="8" spans="1:10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35.25" customHeight="1">
      <c r="A9" s="5"/>
      <c r="B9" s="124" t="s">
        <v>81</v>
      </c>
      <c r="C9" s="124"/>
      <c r="D9" s="124"/>
      <c r="E9" s="124"/>
      <c r="F9" s="124"/>
      <c r="G9" s="124"/>
      <c r="H9" s="124"/>
      <c r="I9" s="124"/>
      <c r="J9" s="124"/>
    </row>
    <row r="10" spans="1:10" ht="18.75" customHeight="1">
      <c r="A10" s="1"/>
      <c r="B10" s="40"/>
      <c r="C10" s="282" t="s">
        <v>4</v>
      </c>
      <c r="D10" s="282"/>
      <c r="E10" s="282"/>
      <c r="F10" s="282"/>
      <c r="G10" s="282"/>
      <c r="H10" s="282"/>
      <c r="I10" s="282"/>
      <c r="J10" s="40"/>
    </row>
    <row r="11" spans="1:10" s="19" customFormat="1">
      <c r="A11" s="5"/>
      <c r="B11" s="208" t="s">
        <v>111</v>
      </c>
      <c r="C11" s="208"/>
      <c r="D11" s="208"/>
      <c r="E11" s="208"/>
      <c r="F11" s="208"/>
      <c r="G11" s="208"/>
      <c r="H11" s="208"/>
      <c r="I11" s="208"/>
      <c r="J11" s="208"/>
    </row>
    <row r="12" spans="1:10" ht="42" customHeight="1">
      <c r="A12" s="1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20</v>
      </c>
    </row>
    <row r="13" spans="1:10">
      <c r="A13" s="1"/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1:10" s="38" customFormat="1" ht="17.25" customHeight="1">
      <c r="A14" s="39"/>
      <c r="B14" s="63">
        <v>1</v>
      </c>
      <c r="C14" s="279" t="s">
        <v>80</v>
      </c>
      <c r="D14" s="280"/>
      <c r="E14" s="280"/>
      <c r="F14" s="281"/>
      <c r="G14" s="31" t="s">
        <v>77</v>
      </c>
      <c r="H14" s="26">
        <v>10000</v>
      </c>
      <c r="I14" s="66">
        <v>2022</v>
      </c>
      <c r="J14" s="43">
        <f>2200.8*1.04</f>
        <v>2288.8320000000003</v>
      </c>
    </row>
    <row r="15" spans="1:10" s="38" customFormat="1" ht="17.25" customHeight="1">
      <c r="A15" s="39"/>
      <c r="B15" s="63">
        <v>2</v>
      </c>
      <c r="C15" s="279" t="s">
        <v>79</v>
      </c>
      <c r="D15" s="280"/>
      <c r="E15" s="280"/>
      <c r="F15" s="281"/>
      <c r="G15" s="31" t="s">
        <v>77</v>
      </c>
      <c r="H15" s="26">
        <v>1000</v>
      </c>
      <c r="I15" s="66">
        <v>2022</v>
      </c>
      <c r="J15" s="43">
        <f>327.2*1.04</f>
        <v>340.28800000000001</v>
      </c>
    </row>
    <row r="16" spans="1:10" s="38" customFormat="1" ht="17.25" customHeight="1">
      <c r="A16" s="39"/>
      <c r="B16" s="63">
        <v>3</v>
      </c>
      <c r="C16" s="279" t="s">
        <v>78</v>
      </c>
      <c r="D16" s="280"/>
      <c r="E16" s="280"/>
      <c r="F16" s="281"/>
      <c r="G16" s="31" t="s">
        <v>77</v>
      </c>
      <c r="H16" s="26">
        <v>500</v>
      </c>
      <c r="I16" s="66">
        <v>2022</v>
      </c>
      <c r="J16" s="43">
        <f>283.2*1.04</f>
        <v>294.52800000000002</v>
      </c>
    </row>
    <row r="17" spans="1:11" s="38" customFormat="1" ht="17.25" customHeight="1">
      <c r="A17" s="39"/>
      <c r="B17" s="63">
        <v>4</v>
      </c>
      <c r="C17" s="279" t="s">
        <v>76</v>
      </c>
      <c r="D17" s="280"/>
      <c r="E17" s="280"/>
      <c r="F17" s="281"/>
      <c r="G17" s="63" t="s">
        <v>12</v>
      </c>
      <c r="H17" s="64">
        <v>1</v>
      </c>
      <c r="I17" s="66">
        <v>2022</v>
      </c>
      <c r="J17" s="44">
        <f>334.9*1.04</f>
        <v>348.29599999999999</v>
      </c>
    </row>
    <row r="18" spans="1:11" s="38" customFormat="1" ht="17.25" customHeight="1">
      <c r="A18" s="39"/>
      <c r="B18" s="63">
        <v>5</v>
      </c>
      <c r="C18" s="279" t="s">
        <v>75</v>
      </c>
      <c r="D18" s="280"/>
      <c r="E18" s="280"/>
      <c r="F18" s="281"/>
      <c r="G18" s="63" t="s">
        <v>50</v>
      </c>
      <c r="H18" s="64">
        <v>12</v>
      </c>
      <c r="I18" s="66">
        <v>2022</v>
      </c>
      <c r="J18" s="44">
        <f>180*1.04</f>
        <v>187.20000000000002</v>
      </c>
    </row>
    <row r="19" spans="1:11" s="55" customFormat="1" ht="26.25" customHeight="1">
      <c r="A19" s="35"/>
      <c r="B19" s="148" t="s">
        <v>23</v>
      </c>
      <c r="C19" s="148"/>
      <c r="D19" s="148"/>
      <c r="E19" s="148"/>
      <c r="F19" s="148"/>
      <c r="G19" s="148"/>
      <c r="H19" s="148"/>
      <c r="I19" s="148"/>
      <c r="J19" s="148"/>
    </row>
    <row r="20" spans="1:11" ht="12" customHeight="1">
      <c r="A20" s="1"/>
      <c r="B20" s="149" t="s">
        <v>14</v>
      </c>
      <c r="C20" s="150"/>
      <c r="D20" s="151"/>
      <c r="E20" s="152" t="s">
        <v>15</v>
      </c>
      <c r="F20" s="153"/>
      <c r="G20" s="153"/>
      <c r="H20" s="153"/>
      <c r="I20" s="153"/>
      <c r="J20" s="154"/>
      <c r="K20" s="28" t="s">
        <v>68</v>
      </c>
    </row>
    <row r="21" spans="1:11">
      <c r="A21" s="1"/>
      <c r="B21" s="132"/>
      <c r="C21" s="133"/>
      <c r="D21" s="134"/>
      <c r="E21" s="158" t="s">
        <v>16</v>
      </c>
      <c r="F21" s="159"/>
      <c r="G21" s="277"/>
      <c r="H21" s="190" t="s">
        <v>17</v>
      </c>
      <c r="I21" s="156"/>
      <c r="J21" s="157"/>
    </row>
    <row r="22" spans="1:11" ht="19.5" customHeight="1">
      <c r="A22" s="1"/>
      <c r="B22" s="139">
        <f>SUM(J14:J18)</f>
        <v>3459.1439999999998</v>
      </c>
      <c r="C22" s="140"/>
      <c r="D22" s="141"/>
      <c r="E22" s="139">
        <f>SUM(J14:J18)</f>
        <v>3459.1439999999998</v>
      </c>
      <c r="F22" s="140"/>
      <c r="G22" s="141"/>
      <c r="H22" s="197"/>
      <c r="I22" s="278"/>
      <c r="J22" s="198"/>
    </row>
    <row r="23" spans="1:11" ht="14.25" customHeight="1">
      <c r="A23" s="1"/>
      <c r="B23" s="7"/>
      <c r="C23" s="7"/>
      <c r="D23" s="7"/>
      <c r="E23" s="7"/>
      <c r="F23" s="7"/>
      <c r="G23" s="7"/>
      <c r="H23" s="7"/>
      <c r="I23" s="7"/>
      <c r="J23" s="7"/>
    </row>
    <row r="24" spans="1:11" s="1" customFormat="1">
      <c r="H24" s="120"/>
      <c r="I24" s="120"/>
      <c r="J24" s="120"/>
    </row>
    <row r="25" spans="1:11" s="1" customFormat="1">
      <c r="F25" s="120"/>
      <c r="G25" s="120"/>
      <c r="H25" s="120"/>
      <c r="I25" s="120"/>
      <c r="J25" s="120"/>
    </row>
    <row r="26" spans="1:11" s="1" customFormat="1" ht="69.75" customHeight="1">
      <c r="B26" s="121"/>
      <c r="C26" s="121"/>
      <c r="D26" s="3"/>
      <c r="E26" s="3"/>
      <c r="G26" s="120"/>
      <c r="H26" s="120"/>
      <c r="I26" s="120"/>
      <c r="J26" s="120"/>
    </row>
    <row r="27" spans="1:11" ht="15.75">
      <c r="A27" s="1"/>
      <c r="B27" s="122" t="s">
        <v>1</v>
      </c>
      <c r="C27" s="122"/>
      <c r="D27" s="122"/>
      <c r="E27" s="122"/>
      <c r="F27" s="122"/>
      <c r="G27" s="122"/>
      <c r="H27" s="122"/>
      <c r="I27" s="122"/>
      <c r="J27" s="122"/>
    </row>
    <row r="28" spans="1:11">
      <c r="A28" s="1"/>
      <c r="B28" s="3"/>
      <c r="C28" s="196" t="s">
        <v>18</v>
      </c>
      <c r="D28" s="196"/>
      <c r="E28" s="196"/>
      <c r="F28" s="196"/>
      <c r="G28" s="196"/>
      <c r="H28" s="196"/>
      <c r="I28" s="196"/>
      <c r="J28" s="1"/>
    </row>
    <row r="29" spans="1:11">
      <c r="A29" s="1"/>
      <c r="B29" s="3"/>
      <c r="C29" s="56"/>
      <c r="D29" s="56"/>
      <c r="E29" s="56"/>
      <c r="F29" s="56"/>
      <c r="G29" s="56"/>
      <c r="H29" s="56"/>
      <c r="I29" s="56"/>
      <c r="J29" s="1"/>
    </row>
    <row r="30" spans="1:11" ht="20.25">
      <c r="A30" s="1"/>
      <c r="B30" s="3"/>
      <c r="C30" s="123" t="s">
        <v>3</v>
      </c>
      <c r="D30" s="123"/>
      <c r="E30" s="123"/>
      <c r="F30" s="123"/>
      <c r="G30" s="123"/>
      <c r="H30" s="123"/>
      <c r="I30" s="123"/>
      <c r="J30" s="1"/>
    </row>
    <row r="31" spans="1:11" s="19" customFormat="1" ht="35.25" customHeight="1">
      <c r="A31" s="5"/>
      <c r="B31" s="124" t="s">
        <v>81</v>
      </c>
      <c r="C31" s="124"/>
      <c r="D31" s="124"/>
      <c r="E31" s="124"/>
      <c r="F31" s="124"/>
      <c r="G31" s="124"/>
      <c r="H31" s="124"/>
      <c r="I31" s="124"/>
      <c r="J31" s="124"/>
    </row>
    <row r="32" spans="1:11" ht="18.75" customHeight="1">
      <c r="A32" s="1"/>
      <c r="B32" s="40"/>
      <c r="C32" s="282" t="s">
        <v>4</v>
      </c>
      <c r="D32" s="282"/>
      <c r="E32" s="282"/>
      <c r="F32" s="282"/>
      <c r="G32" s="282"/>
      <c r="H32" s="282"/>
      <c r="I32" s="282"/>
      <c r="J32" s="40"/>
    </row>
    <row r="33" spans="1:11" s="19" customFormat="1">
      <c r="A33" s="5"/>
      <c r="B33" s="208" t="s">
        <v>112</v>
      </c>
      <c r="C33" s="208"/>
      <c r="D33" s="208"/>
      <c r="E33" s="208"/>
      <c r="F33" s="208"/>
      <c r="G33" s="208"/>
      <c r="H33" s="208"/>
      <c r="I33" s="208"/>
      <c r="J33" s="208"/>
    </row>
    <row r="34" spans="1:11" ht="42" customHeight="1">
      <c r="A34" s="1"/>
      <c r="B34" s="189" t="s">
        <v>5</v>
      </c>
      <c r="C34" s="149" t="s">
        <v>6</v>
      </c>
      <c r="D34" s="150"/>
      <c r="E34" s="150"/>
      <c r="F34" s="151"/>
      <c r="G34" s="190" t="s">
        <v>7</v>
      </c>
      <c r="H34" s="157"/>
      <c r="I34" s="189" t="s">
        <v>8</v>
      </c>
      <c r="J34" s="189" t="s">
        <v>20</v>
      </c>
    </row>
    <row r="35" spans="1:11">
      <c r="A35" s="1"/>
      <c r="B35" s="128"/>
      <c r="C35" s="132"/>
      <c r="D35" s="133"/>
      <c r="E35" s="133"/>
      <c r="F35" s="134"/>
      <c r="G35" s="63" t="s">
        <v>9</v>
      </c>
      <c r="H35" s="63" t="s">
        <v>10</v>
      </c>
      <c r="I35" s="128"/>
      <c r="J35" s="128"/>
    </row>
    <row r="36" spans="1:11" s="38" customFormat="1" ht="17.25" customHeight="1">
      <c r="A36" s="39"/>
      <c r="B36" s="63">
        <v>1</v>
      </c>
      <c r="C36" s="279" t="s">
        <v>80</v>
      </c>
      <c r="D36" s="280"/>
      <c r="E36" s="280"/>
      <c r="F36" s="281"/>
      <c r="G36" s="31" t="s">
        <v>77</v>
      </c>
      <c r="H36" s="26">
        <v>10000</v>
      </c>
      <c r="I36" s="66">
        <v>2023</v>
      </c>
      <c r="J36" s="43">
        <f>2200.8*1.04*1.04</f>
        <v>2380.3852800000004</v>
      </c>
    </row>
    <row r="37" spans="1:11" s="38" customFormat="1" ht="17.25" customHeight="1">
      <c r="A37" s="39"/>
      <c r="B37" s="63">
        <v>2</v>
      </c>
      <c r="C37" s="279" t="s">
        <v>79</v>
      </c>
      <c r="D37" s="280"/>
      <c r="E37" s="280"/>
      <c r="F37" s="281"/>
      <c r="G37" s="31" t="s">
        <v>77</v>
      </c>
      <c r="H37" s="26">
        <v>1000</v>
      </c>
      <c r="I37" s="66">
        <v>2023</v>
      </c>
      <c r="J37" s="43">
        <f>327.2*1.04*1.04</f>
        <v>353.89952</v>
      </c>
    </row>
    <row r="38" spans="1:11" s="38" customFormat="1" ht="17.25" customHeight="1">
      <c r="A38" s="39"/>
      <c r="B38" s="63">
        <v>3</v>
      </c>
      <c r="C38" s="279" t="s">
        <v>78</v>
      </c>
      <c r="D38" s="280"/>
      <c r="E38" s="280"/>
      <c r="F38" s="281"/>
      <c r="G38" s="31" t="s">
        <v>77</v>
      </c>
      <c r="H38" s="26">
        <v>500</v>
      </c>
      <c r="I38" s="66">
        <v>2023</v>
      </c>
      <c r="J38" s="43">
        <f>283.2*1.04*1.04</f>
        <v>306.30912000000001</v>
      </c>
    </row>
    <row r="39" spans="1:11" s="38" customFormat="1" ht="17.25" customHeight="1">
      <c r="A39" s="39"/>
      <c r="B39" s="63">
        <v>4</v>
      </c>
      <c r="C39" s="279" t="s">
        <v>76</v>
      </c>
      <c r="D39" s="280"/>
      <c r="E39" s="280"/>
      <c r="F39" s="281"/>
      <c r="G39" s="63" t="s">
        <v>12</v>
      </c>
      <c r="H39" s="64">
        <v>1</v>
      </c>
      <c r="I39" s="66">
        <v>2023</v>
      </c>
      <c r="J39" s="44">
        <f>334.9*1.04*1.04</f>
        <v>362.22784000000001</v>
      </c>
    </row>
    <row r="40" spans="1:11" s="38" customFormat="1" ht="17.25" customHeight="1">
      <c r="A40" s="39"/>
      <c r="B40" s="63">
        <v>5</v>
      </c>
      <c r="C40" s="279" t="s">
        <v>75</v>
      </c>
      <c r="D40" s="280"/>
      <c r="E40" s="280"/>
      <c r="F40" s="281"/>
      <c r="G40" s="63" t="s">
        <v>50</v>
      </c>
      <c r="H40" s="64">
        <v>12</v>
      </c>
      <c r="I40" s="66">
        <v>2023</v>
      </c>
      <c r="J40" s="44">
        <f>180*1.04*1.04</f>
        <v>194.68800000000002</v>
      </c>
    </row>
    <row r="41" spans="1:11" s="55" customFormat="1" ht="26.25" customHeight="1">
      <c r="A41" s="35"/>
      <c r="B41" s="148" t="s">
        <v>23</v>
      </c>
      <c r="C41" s="148"/>
      <c r="D41" s="148"/>
      <c r="E41" s="148"/>
      <c r="F41" s="148"/>
      <c r="G41" s="148"/>
      <c r="H41" s="148"/>
      <c r="I41" s="148"/>
      <c r="J41" s="148"/>
    </row>
    <row r="42" spans="1:11" ht="12" customHeight="1">
      <c r="A42" s="1"/>
      <c r="B42" s="149" t="s">
        <v>14</v>
      </c>
      <c r="C42" s="150"/>
      <c r="D42" s="151"/>
      <c r="E42" s="152" t="s">
        <v>15</v>
      </c>
      <c r="F42" s="153"/>
      <c r="G42" s="153"/>
      <c r="H42" s="153"/>
      <c r="I42" s="153"/>
      <c r="J42" s="154"/>
      <c r="K42" s="28" t="s">
        <v>68</v>
      </c>
    </row>
    <row r="43" spans="1:11">
      <c r="A43" s="1"/>
      <c r="B43" s="132"/>
      <c r="C43" s="133"/>
      <c r="D43" s="134"/>
      <c r="E43" s="158" t="s">
        <v>16</v>
      </c>
      <c r="F43" s="159"/>
      <c r="G43" s="277"/>
      <c r="H43" s="190" t="s">
        <v>17</v>
      </c>
      <c r="I43" s="156"/>
      <c r="J43" s="157"/>
    </row>
    <row r="44" spans="1:11" ht="19.5" customHeight="1">
      <c r="A44" s="1"/>
      <c r="B44" s="139">
        <f>SUM(J36:J40)</f>
        <v>3597.5097600000004</v>
      </c>
      <c r="C44" s="140"/>
      <c r="D44" s="141"/>
      <c r="E44" s="139">
        <f>SUM(J36:J40)</f>
        <v>3597.5097600000004</v>
      </c>
      <c r="F44" s="140"/>
      <c r="G44" s="141"/>
      <c r="H44" s="197"/>
      <c r="I44" s="278"/>
      <c r="J44" s="198"/>
    </row>
  </sheetData>
  <mergeCells count="56">
    <mergeCell ref="B44:D44"/>
    <mergeCell ref="E44:G44"/>
    <mergeCell ref="H44:J44"/>
    <mergeCell ref="B41:J41"/>
    <mergeCell ref="B42:D43"/>
    <mergeCell ref="E42:J42"/>
    <mergeCell ref="E43:G43"/>
    <mergeCell ref="H43:J43"/>
    <mergeCell ref="C36:F36"/>
    <mergeCell ref="C37:F37"/>
    <mergeCell ref="C38:F38"/>
    <mergeCell ref="C39:F39"/>
    <mergeCell ref="C40:F40"/>
    <mergeCell ref="B34:B35"/>
    <mergeCell ref="C34:F35"/>
    <mergeCell ref="G34:H34"/>
    <mergeCell ref="I34:I35"/>
    <mergeCell ref="J34:J35"/>
    <mergeCell ref="C28:I28"/>
    <mergeCell ref="C30:I30"/>
    <mergeCell ref="B31:J31"/>
    <mergeCell ref="C32:I32"/>
    <mergeCell ref="B33:J33"/>
    <mergeCell ref="H24:J24"/>
    <mergeCell ref="F25:J25"/>
    <mergeCell ref="B26:C26"/>
    <mergeCell ref="G26:J26"/>
    <mergeCell ref="B27:J27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15:F15"/>
    <mergeCell ref="C16:F16"/>
    <mergeCell ref="C18:F18"/>
    <mergeCell ref="B22:D22"/>
    <mergeCell ref="E22:G22"/>
    <mergeCell ref="C17:F17"/>
    <mergeCell ref="H22:J22"/>
    <mergeCell ref="B19:J19"/>
    <mergeCell ref="B20:D21"/>
    <mergeCell ref="E20:J20"/>
    <mergeCell ref="E21:G21"/>
    <mergeCell ref="H21:J2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="90" zoomScaleNormal="90" workbookViewId="0">
      <selection activeCell="B8" sqref="B8:J8"/>
    </sheetView>
  </sheetViews>
  <sheetFormatPr defaultRowHeight="12.75"/>
  <cols>
    <col min="1" max="1" width="2.140625" style="1" customWidth="1"/>
    <col min="2" max="2" width="3.7109375" style="1" customWidth="1"/>
    <col min="3" max="3" width="19.42578125" style="1" customWidth="1"/>
    <col min="4" max="4" width="13.42578125" style="1" customWidth="1"/>
    <col min="5" max="5" width="5" style="1" customWidth="1"/>
    <col min="6" max="6" width="44.85546875" style="1" customWidth="1"/>
    <col min="7" max="7" width="5.85546875" style="1" customWidth="1"/>
    <col min="8" max="8" width="11.5703125" style="102" customWidth="1"/>
    <col min="9" max="9" width="11.5703125" style="1" customWidth="1"/>
    <col min="10" max="10" width="13.42578125" style="1" customWidth="1"/>
    <col min="11" max="255" width="9.140625" style="1"/>
    <col min="256" max="256" width="2.140625" style="1" customWidth="1"/>
    <col min="257" max="257" width="3.7109375" style="1" customWidth="1"/>
    <col min="258" max="258" width="19.42578125" style="1" customWidth="1"/>
    <col min="259" max="259" width="15.140625" style="1" customWidth="1"/>
    <col min="260" max="260" width="6.5703125" style="1" customWidth="1"/>
    <col min="261" max="261" width="52.140625" style="1" customWidth="1"/>
    <col min="262" max="262" width="5.85546875" style="1" customWidth="1"/>
    <col min="263" max="263" width="7" style="1" customWidth="1"/>
    <col min="264" max="264" width="11.5703125" style="1" customWidth="1"/>
    <col min="265" max="265" width="13.7109375" style="1" customWidth="1"/>
    <col min="266" max="511" width="9.140625" style="1"/>
    <col min="512" max="512" width="2.140625" style="1" customWidth="1"/>
    <col min="513" max="513" width="3.7109375" style="1" customWidth="1"/>
    <col min="514" max="514" width="19.42578125" style="1" customWidth="1"/>
    <col min="515" max="515" width="15.140625" style="1" customWidth="1"/>
    <col min="516" max="516" width="6.5703125" style="1" customWidth="1"/>
    <col min="517" max="517" width="52.140625" style="1" customWidth="1"/>
    <col min="518" max="518" width="5.85546875" style="1" customWidth="1"/>
    <col min="519" max="519" width="7" style="1" customWidth="1"/>
    <col min="520" max="520" width="11.5703125" style="1" customWidth="1"/>
    <col min="521" max="521" width="13.7109375" style="1" customWidth="1"/>
    <col min="522" max="767" width="9.140625" style="1"/>
    <col min="768" max="768" width="2.140625" style="1" customWidth="1"/>
    <col min="769" max="769" width="3.7109375" style="1" customWidth="1"/>
    <col min="770" max="770" width="19.42578125" style="1" customWidth="1"/>
    <col min="771" max="771" width="15.140625" style="1" customWidth="1"/>
    <col min="772" max="772" width="6.5703125" style="1" customWidth="1"/>
    <col min="773" max="773" width="52.140625" style="1" customWidth="1"/>
    <col min="774" max="774" width="5.85546875" style="1" customWidth="1"/>
    <col min="775" max="775" width="7" style="1" customWidth="1"/>
    <col min="776" max="776" width="11.5703125" style="1" customWidth="1"/>
    <col min="777" max="777" width="13.7109375" style="1" customWidth="1"/>
    <col min="778" max="1023" width="9.140625" style="1"/>
    <col min="1024" max="1024" width="2.140625" style="1" customWidth="1"/>
    <col min="1025" max="1025" width="3.7109375" style="1" customWidth="1"/>
    <col min="1026" max="1026" width="19.42578125" style="1" customWidth="1"/>
    <col min="1027" max="1027" width="15.140625" style="1" customWidth="1"/>
    <col min="1028" max="1028" width="6.5703125" style="1" customWidth="1"/>
    <col min="1029" max="1029" width="52.140625" style="1" customWidth="1"/>
    <col min="1030" max="1030" width="5.85546875" style="1" customWidth="1"/>
    <col min="1031" max="1031" width="7" style="1" customWidth="1"/>
    <col min="1032" max="1032" width="11.5703125" style="1" customWidth="1"/>
    <col min="1033" max="1033" width="13.7109375" style="1" customWidth="1"/>
    <col min="1034" max="1279" width="9.140625" style="1"/>
    <col min="1280" max="1280" width="2.140625" style="1" customWidth="1"/>
    <col min="1281" max="1281" width="3.7109375" style="1" customWidth="1"/>
    <col min="1282" max="1282" width="19.42578125" style="1" customWidth="1"/>
    <col min="1283" max="1283" width="15.140625" style="1" customWidth="1"/>
    <col min="1284" max="1284" width="6.5703125" style="1" customWidth="1"/>
    <col min="1285" max="1285" width="52.140625" style="1" customWidth="1"/>
    <col min="1286" max="1286" width="5.85546875" style="1" customWidth="1"/>
    <col min="1287" max="1287" width="7" style="1" customWidth="1"/>
    <col min="1288" max="1288" width="11.5703125" style="1" customWidth="1"/>
    <col min="1289" max="1289" width="13.7109375" style="1" customWidth="1"/>
    <col min="1290" max="1535" width="9.140625" style="1"/>
    <col min="1536" max="1536" width="2.140625" style="1" customWidth="1"/>
    <col min="1537" max="1537" width="3.7109375" style="1" customWidth="1"/>
    <col min="1538" max="1538" width="19.42578125" style="1" customWidth="1"/>
    <col min="1539" max="1539" width="15.140625" style="1" customWidth="1"/>
    <col min="1540" max="1540" width="6.5703125" style="1" customWidth="1"/>
    <col min="1541" max="1541" width="52.140625" style="1" customWidth="1"/>
    <col min="1542" max="1542" width="5.85546875" style="1" customWidth="1"/>
    <col min="1543" max="1543" width="7" style="1" customWidth="1"/>
    <col min="1544" max="1544" width="11.5703125" style="1" customWidth="1"/>
    <col min="1545" max="1545" width="13.7109375" style="1" customWidth="1"/>
    <col min="1546" max="1791" width="9.140625" style="1"/>
    <col min="1792" max="1792" width="2.140625" style="1" customWidth="1"/>
    <col min="1793" max="1793" width="3.7109375" style="1" customWidth="1"/>
    <col min="1794" max="1794" width="19.42578125" style="1" customWidth="1"/>
    <col min="1795" max="1795" width="15.140625" style="1" customWidth="1"/>
    <col min="1796" max="1796" width="6.5703125" style="1" customWidth="1"/>
    <col min="1797" max="1797" width="52.140625" style="1" customWidth="1"/>
    <col min="1798" max="1798" width="5.85546875" style="1" customWidth="1"/>
    <col min="1799" max="1799" width="7" style="1" customWidth="1"/>
    <col min="1800" max="1800" width="11.5703125" style="1" customWidth="1"/>
    <col min="1801" max="1801" width="13.7109375" style="1" customWidth="1"/>
    <col min="1802" max="2047" width="9.140625" style="1"/>
    <col min="2048" max="2048" width="2.140625" style="1" customWidth="1"/>
    <col min="2049" max="2049" width="3.7109375" style="1" customWidth="1"/>
    <col min="2050" max="2050" width="19.42578125" style="1" customWidth="1"/>
    <col min="2051" max="2051" width="15.140625" style="1" customWidth="1"/>
    <col min="2052" max="2052" width="6.5703125" style="1" customWidth="1"/>
    <col min="2053" max="2053" width="52.140625" style="1" customWidth="1"/>
    <col min="2054" max="2054" width="5.85546875" style="1" customWidth="1"/>
    <col min="2055" max="2055" width="7" style="1" customWidth="1"/>
    <col min="2056" max="2056" width="11.5703125" style="1" customWidth="1"/>
    <col min="2057" max="2057" width="13.7109375" style="1" customWidth="1"/>
    <col min="2058" max="2303" width="9.140625" style="1"/>
    <col min="2304" max="2304" width="2.140625" style="1" customWidth="1"/>
    <col min="2305" max="2305" width="3.7109375" style="1" customWidth="1"/>
    <col min="2306" max="2306" width="19.42578125" style="1" customWidth="1"/>
    <col min="2307" max="2307" width="15.140625" style="1" customWidth="1"/>
    <col min="2308" max="2308" width="6.5703125" style="1" customWidth="1"/>
    <col min="2309" max="2309" width="52.140625" style="1" customWidth="1"/>
    <col min="2310" max="2310" width="5.85546875" style="1" customWidth="1"/>
    <col min="2311" max="2311" width="7" style="1" customWidth="1"/>
    <col min="2312" max="2312" width="11.5703125" style="1" customWidth="1"/>
    <col min="2313" max="2313" width="13.7109375" style="1" customWidth="1"/>
    <col min="2314" max="2559" width="9.140625" style="1"/>
    <col min="2560" max="2560" width="2.140625" style="1" customWidth="1"/>
    <col min="2561" max="2561" width="3.7109375" style="1" customWidth="1"/>
    <col min="2562" max="2562" width="19.42578125" style="1" customWidth="1"/>
    <col min="2563" max="2563" width="15.140625" style="1" customWidth="1"/>
    <col min="2564" max="2564" width="6.5703125" style="1" customWidth="1"/>
    <col min="2565" max="2565" width="52.140625" style="1" customWidth="1"/>
    <col min="2566" max="2566" width="5.85546875" style="1" customWidth="1"/>
    <col min="2567" max="2567" width="7" style="1" customWidth="1"/>
    <col min="2568" max="2568" width="11.5703125" style="1" customWidth="1"/>
    <col min="2569" max="2569" width="13.7109375" style="1" customWidth="1"/>
    <col min="2570" max="2815" width="9.140625" style="1"/>
    <col min="2816" max="2816" width="2.140625" style="1" customWidth="1"/>
    <col min="2817" max="2817" width="3.7109375" style="1" customWidth="1"/>
    <col min="2818" max="2818" width="19.42578125" style="1" customWidth="1"/>
    <col min="2819" max="2819" width="15.140625" style="1" customWidth="1"/>
    <col min="2820" max="2820" width="6.5703125" style="1" customWidth="1"/>
    <col min="2821" max="2821" width="52.140625" style="1" customWidth="1"/>
    <col min="2822" max="2822" width="5.85546875" style="1" customWidth="1"/>
    <col min="2823" max="2823" width="7" style="1" customWidth="1"/>
    <col min="2824" max="2824" width="11.5703125" style="1" customWidth="1"/>
    <col min="2825" max="2825" width="13.7109375" style="1" customWidth="1"/>
    <col min="2826" max="3071" width="9.140625" style="1"/>
    <col min="3072" max="3072" width="2.140625" style="1" customWidth="1"/>
    <col min="3073" max="3073" width="3.7109375" style="1" customWidth="1"/>
    <col min="3074" max="3074" width="19.42578125" style="1" customWidth="1"/>
    <col min="3075" max="3075" width="15.140625" style="1" customWidth="1"/>
    <col min="3076" max="3076" width="6.5703125" style="1" customWidth="1"/>
    <col min="3077" max="3077" width="52.140625" style="1" customWidth="1"/>
    <col min="3078" max="3078" width="5.85546875" style="1" customWidth="1"/>
    <col min="3079" max="3079" width="7" style="1" customWidth="1"/>
    <col min="3080" max="3080" width="11.5703125" style="1" customWidth="1"/>
    <col min="3081" max="3081" width="13.7109375" style="1" customWidth="1"/>
    <col min="3082" max="3327" width="9.140625" style="1"/>
    <col min="3328" max="3328" width="2.140625" style="1" customWidth="1"/>
    <col min="3329" max="3329" width="3.7109375" style="1" customWidth="1"/>
    <col min="3330" max="3330" width="19.42578125" style="1" customWidth="1"/>
    <col min="3331" max="3331" width="15.140625" style="1" customWidth="1"/>
    <col min="3332" max="3332" width="6.5703125" style="1" customWidth="1"/>
    <col min="3333" max="3333" width="52.140625" style="1" customWidth="1"/>
    <col min="3334" max="3334" width="5.85546875" style="1" customWidth="1"/>
    <col min="3335" max="3335" width="7" style="1" customWidth="1"/>
    <col min="3336" max="3336" width="11.5703125" style="1" customWidth="1"/>
    <col min="3337" max="3337" width="13.7109375" style="1" customWidth="1"/>
    <col min="3338" max="3583" width="9.140625" style="1"/>
    <col min="3584" max="3584" width="2.140625" style="1" customWidth="1"/>
    <col min="3585" max="3585" width="3.7109375" style="1" customWidth="1"/>
    <col min="3586" max="3586" width="19.42578125" style="1" customWidth="1"/>
    <col min="3587" max="3587" width="15.140625" style="1" customWidth="1"/>
    <col min="3588" max="3588" width="6.5703125" style="1" customWidth="1"/>
    <col min="3589" max="3589" width="52.140625" style="1" customWidth="1"/>
    <col min="3590" max="3590" width="5.85546875" style="1" customWidth="1"/>
    <col min="3591" max="3591" width="7" style="1" customWidth="1"/>
    <col min="3592" max="3592" width="11.5703125" style="1" customWidth="1"/>
    <col min="3593" max="3593" width="13.7109375" style="1" customWidth="1"/>
    <col min="3594" max="3839" width="9.140625" style="1"/>
    <col min="3840" max="3840" width="2.140625" style="1" customWidth="1"/>
    <col min="3841" max="3841" width="3.7109375" style="1" customWidth="1"/>
    <col min="3842" max="3842" width="19.42578125" style="1" customWidth="1"/>
    <col min="3843" max="3843" width="15.140625" style="1" customWidth="1"/>
    <col min="3844" max="3844" width="6.5703125" style="1" customWidth="1"/>
    <col min="3845" max="3845" width="52.140625" style="1" customWidth="1"/>
    <col min="3846" max="3846" width="5.85546875" style="1" customWidth="1"/>
    <col min="3847" max="3847" width="7" style="1" customWidth="1"/>
    <col min="3848" max="3848" width="11.5703125" style="1" customWidth="1"/>
    <col min="3849" max="3849" width="13.7109375" style="1" customWidth="1"/>
    <col min="3850" max="4095" width="9.140625" style="1"/>
    <col min="4096" max="4096" width="2.140625" style="1" customWidth="1"/>
    <col min="4097" max="4097" width="3.7109375" style="1" customWidth="1"/>
    <col min="4098" max="4098" width="19.42578125" style="1" customWidth="1"/>
    <col min="4099" max="4099" width="15.140625" style="1" customWidth="1"/>
    <col min="4100" max="4100" width="6.5703125" style="1" customWidth="1"/>
    <col min="4101" max="4101" width="52.140625" style="1" customWidth="1"/>
    <col min="4102" max="4102" width="5.85546875" style="1" customWidth="1"/>
    <col min="4103" max="4103" width="7" style="1" customWidth="1"/>
    <col min="4104" max="4104" width="11.5703125" style="1" customWidth="1"/>
    <col min="4105" max="4105" width="13.7109375" style="1" customWidth="1"/>
    <col min="4106" max="4351" width="9.140625" style="1"/>
    <col min="4352" max="4352" width="2.140625" style="1" customWidth="1"/>
    <col min="4353" max="4353" width="3.7109375" style="1" customWidth="1"/>
    <col min="4354" max="4354" width="19.42578125" style="1" customWidth="1"/>
    <col min="4355" max="4355" width="15.140625" style="1" customWidth="1"/>
    <col min="4356" max="4356" width="6.5703125" style="1" customWidth="1"/>
    <col min="4357" max="4357" width="52.140625" style="1" customWidth="1"/>
    <col min="4358" max="4358" width="5.85546875" style="1" customWidth="1"/>
    <col min="4359" max="4359" width="7" style="1" customWidth="1"/>
    <col min="4360" max="4360" width="11.5703125" style="1" customWidth="1"/>
    <col min="4361" max="4361" width="13.7109375" style="1" customWidth="1"/>
    <col min="4362" max="4607" width="9.140625" style="1"/>
    <col min="4608" max="4608" width="2.140625" style="1" customWidth="1"/>
    <col min="4609" max="4609" width="3.7109375" style="1" customWidth="1"/>
    <col min="4610" max="4610" width="19.42578125" style="1" customWidth="1"/>
    <col min="4611" max="4611" width="15.140625" style="1" customWidth="1"/>
    <col min="4612" max="4612" width="6.5703125" style="1" customWidth="1"/>
    <col min="4613" max="4613" width="52.140625" style="1" customWidth="1"/>
    <col min="4614" max="4614" width="5.85546875" style="1" customWidth="1"/>
    <col min="4615" max="4615" width="7" style="1" customWidth="1"/>
    <col min="4616" max="4616" width="11.5703125" style="1" customWidth="1"/>
    <col min="4617" max="4617" width="13.7109375" style="1" customWidth="1"/>
    <col min="4618" max="4863" width="9.140625" style="1"/>
    <col min="4864" max="4864" width="2.140625" style="1" customWidth="1"/>
    <col min="4865" max="4865" width="3.7109375" style="1" customWidth="1"/>
    <col min="4866" max="4866" width="19.42578125" style="1" customWidth="1"/>
    <col min="4867" max="4867" width="15.140625" style="1" customWidth="1"/>
    <col min="4868" max="4868" width="6.5703125" style="1" customWidth="1"/>
    <col min="4869" max="4869" width="52.140625" style="1" customWidth="1"/>
    <col min="4870" max="4870" width="5.85546875" style="1" customWidth="1"/>
    <col min="4871" max="4871" width="7" style="1" customWidth="1"/>
    <col min="4872" max="4872" width="11.5703125" style="1" customWidth="1"/>
    <col min="4873" max="4873" width="13.7109375" style="1" customWidth="1"/>
    <col min="4874" max="5119" width="9.140625" style="1"/>
    <col min="5120" max="5120" width="2.140625" style="1" customWidth="1"/>
    <col min="5121" max="5121" width="3.7109375" style="1" customWidth="1"/>
    <col min="5122" max="5122" width="19.42578125" style="1" customWidth="1"/>
    <col min="5123" max="5123" width="15.140625" style="1" customWidth="1"/>
    <col min="5124" max="5124" width="6.5703125" style="1" customWidth="1"/>
    <col min="5125" max="5125" width="52.140625" style="1" customWidth="1"/>
    <col min="5126" max="5126" width="5.85546875" style="1" customWidth="1"/>
    <col min="5127" max="5127" width="7" style="1" customWidth="1"/>
    <col min="5128" max="5128" width="11.5703125" style="1" customWidth="1"/>
    <col min="5129" max="5129" width="13.7109375" style="1" customWidth="1"/>
    <col min="5130" max="5375" width="9.140625" style="1"/>
    <col min="5376" max="5376" width="2.140625" style="1" customWidth="1"/>
    <col min="5377" max="5377" width="3.7109375" style="1" customWidth="1"/>
    <col min="5378" max="5378" width="19.42578125" style="1" customWidth="1"/>
    <col min="5379" max="5379" width="15.140625" style="1" customWidth="1"/>
    <col min="5380" max="5380" width="6.5703125" style="1" customWidth="1"/>
    <col min="5381" max="5381" width="52.140625" style="1" customWidth="1"/>
    <col min="5382" max="5382" width="5.85546875" style="1" customWidth="1"/>
    <col min="5383" max="5383" width="7" style="1" customWidth="1"/>
    <col min="5384" max="5384" width="11.5703125" style="1" customWidth="1"/>
    <col min="5385" max="5385" width="13.7109375" style="1" customWidth="1"/>
    <col min="5386" max="5631" width="9.140625" style="1"/>
    <col min="5632" max="5632" width="2.140625" style="1" customWidth="1"/>
    <col min="5633" max="5633" width="3.7109375" style="1" customWidth="1"/>
    <col min="5634" max="5634" width="19.42578125" style="1" customWidth="1"/>
    <col min="5635" max="5635" width="15.140625" style="1" customWidth="1"/>
    <col min="5636" max="5636" width="6.5703125" style="1" customWidth="1"/>
    <col min="5637" max="5637" width="52.140625" style="1" customWidth="1"/>
    <col min="5638" max="5638" width="5.85546875" style="1" customWidth="1"/>
    <col min="5639" max="5639" width="7" style="1" customWidth="1"/>
    <col min="5640" max="5640" width="11.5703125" style="1" customWidth="1"/>
    <col min="5641" max="5641" width="13.7109375" style="1" customWidth="1"/>
    <col min="5642" max="5887" width="9.140625" style="1"/>
    <col min="5888" max="5888" width="2.140625" style="1" customWidth="1"/>
    <col min="5889" max="5889" width="3.7109375" style="1" customWidth="1"/>
    <col min="5890" max="5890" width="19.42578125" style="1" customWidth="1"/>
    <col min="5891" max="5891" width="15.140625" style="1" customWidth="1"/>
    <col min="5892" max="5892" width="6.5703125" style="1" customWidth="1"/>
    <col min="5893" max="5893" width="52.140625" style="1" customWidth="1"/>
    <col min="5894" max="5894" width="5.85546875" style="1" customWidth="1"/>
    <col min="5895" max="5895" width="7" style="1" customWidth="1"/>
    <col min="5896" max="5896" width="11.5703125" style="1" customWidth="1"/>
    <col min="5897" max="5897" width="13.7109375" style="1" customWidth="1"/>
    <col min="5898" max="6143" width="9.140625" style="1"/>
    <col min="6144" max="6144" width="2.140625" style="1" customWidth="1"/>
    <col min="6145" max="6145" width="3.7109375" style="1" customWidth="1"/>
    <col min="6146" max="6146" width="19.42578125" style="1" customWidth="1"/>
    <col min="6147" max="6147" width="15.140625" style="1" customWidth="1"/>
    <col min="6148" max="6148" width="6.5703125" style="1" customWidth="1"/>
    <col min="6149" max="6149" width="52.140625" style="1" customWidth="1"/>
    <col min="6150" max="6150" width="5.85546875" style="1" customWidth="1"/>
    <col min="6151" max="6151" width="7" style="1" customWidth="1"/>
    <col min="6152" max="6152" width="11.5703125" style="1" customWidth="1"/>
    <col min="6153" max="6153" width="13.7109375" style="1" customWidth="1"/>
    <col min="6154" max="6399" width="9.140625" style="1"/>
    <col min="6400" max="6400" width="2.140625" style="1" customWidth="1"/>
    <col min="6401" max="6401" width="3.7109375" style="1" customWidth="1"/>
    <col min="6402" max="6402" width="19.42578125" style="1" customWidth="1"/>
    <col min="6403" max="6403" width="15.140625" style="1" customWidth="1"/>
    <col min="6404" max="6404" width="6.5703125" style="1" customWidth="1"/>
    <col min="6405" max="6405" width="52.140625" style="1" customWidth="1"/>
    <col min="6406" max="6406" width="5.85546875" style="1" customWidth="1"/>
    <col min="6407" max="6407" width="7" style="1" customWidth="1"/>
    <col min="6408" max="6408" width="11.5703125" style="1" customWidth="1"/>
    <col min="6409" max="6409" width="13.7109375" style="1" customWidth="1"/>
    <col min="6410" max="6655" width="9.140625" style="1"/>
    <col min="6656" max="6656" width="2.140625" style="1" customWidth="1"/>
    <col min="6657" max="6657" width="3.7109375" style="1" customWidth="1"/>
    <col min="6658" max="6658" width="19.42578125" style="1" customWidth="1"/>
    <col min="6659" max="6659" width="15.140625" style="1" customWidth="1"/>
    <col min="6660" max="6660" width="6.5703125" style="1" customWidth="1"/>
    <col min="6661" max="6661" width="52.140625" style="1" customWidth="1"/>
    <col min="6662" max="6662" width="5.85546875" style="1" customWidth="1"/>
    <col min="6663" max="6663" width="7" style="1" customWidth="1"/>
    <col min="6664" max="6664" width="11.5703125" style="1" customWidth="1"/>
    <col min="6665" max="6665" width="13.7109375" style="1" customWidth="1"/>
    <col min="6666" max="6911" width="9.140625" style="1"/>
    <col min="6912" max="6912" width="2.140625" style="1" customWidth="1"/>
    <col min="6913" max="6913" width="3.7109375" style="1" customWidth="1"/>
    <col min="6914" max="6914" width="19.42578125" style="1" customWidth="1"/>
    <col min="6915" max="6915" width="15.140625" style="1" customWidth="1"/>
    <col min="6916" max="6916" width="6.5703125" style="1" customWidth="1"/>
    <col min="6917" max="6917" width="52.140625" style="1" customWidth="1"/>
    <col min="6918" max="6918" width="5.85546875" style="1" customWidth="1"/>
    <col min="6919" max="6919" width="7" style="1" customWidth="1"/>
    <col min="6920" max="6920" width="11.5703125" style="1" customWidth="1"/>
    <col min="6921" max="6921" width="13.7109375" style="1" customWidth="1"/>
    <col min="6922" max="7167" width="9.140625" style="1"/>
    <col min="7168" max="7168" width="2.140625" style="1" customWidth="1"/>
    <col min="7169" max="7169" width="3.7109375" style="1" customWidth="1"/>
    <col min="7170" max="7170" width="19.42578125" style="1" customWidth="1"/>
    <col min="7171" max="7171" width="15.140625" style="1" customWidth="1"/>
    <col min="7172" max="7172" width="6.5703125" style="1" customWidth="1"/>
    <col min="7173" max="7173" width="52.140625" style="1" customWidth="1"/>
    <col min="7174" max="7174" width="5.85546875" style="1" customWidth="1"/>
    <col min="7175" max="7175" width="7" style="1" customWidth="1"/>
    <col min="7176" max="7176" width="11.5703125" style="1" customWidth="1"/>
    <col min="7177" max="7177" width="13.7109375" style="1" customWidth="1"/>
    <col min="7178" max="7423" width="9.140625" style="1"/>
    <col min="7424" max="7424" width="2.140625" style="1" customWidth="1"/>
    <col min="7425" max="7425" width="3.7109375" style="1" customWidth="1"/>
    <col min="7426" max="7426" width="19.42578125" style="1" customWidth="1"/>
    <col min="7427" max="7427" width="15.140625" style="1" customWidth="1"/>
    <col min="7428" max="7428" width="6.5703125" style="1" customWidth="1"/>
    <col min="7429" max="7429" width="52.140625" style="1" customWidth="1"/>
    <col min="7430" max="7430" width="5.85546875" style="1" customWidth="1"/>
    <col min="7431" max="7431" width="7" style="1" customWidth="1"/>
    <col min="7432" max="7432" width="11.5703125" style="1" customWidth="1"/>
    <col min="7433" max="7433" width="13.7109375" style="1" customWidth="1"/>
    <col min="7434" max="7679" width="9.140625" style="1"/>
    <col min="7680" max="7680" width="2.140625" style="1" customWidth="1"/>
    <col min="7681" max="7681" width="3.7109375" style="1" customWidth="1"/>
    <col min="7682" max="7682" width="19.42578125" style="1" customWidth="1"/>
    <col min="7683" max="7683" width="15.140625" style="1" customWidth="1"/>
    <col min="7684" max="7684" width="6.5703125" style="1" customWidth="1"/>
    <col min="7685" max="7685" width="52.140625" style="1" customWidth="1"/>
    <col min="7686" max="7686" width="5.85546875" style="1" customWidth="1"/>
    <col min="7687" max="7687" width="7" style="1" customWidth="1"/>
    <col min="7688" max="7688" width="11.5703125" style="1" customWidth="1"/>
    <col min="7689" max="7689" width="13.7109375" style="1" customWidth="1"/>
    <col min="7690" max="7935" width="9.140625" style="1"/>
    <col min="7936" max="7936" width="2.140625" style="1" customWidth="1"/>
    <col min="7937" max="7937" width="3.7109375" style="1" customWidth="1"/>
    <col min="7938" max="7938" width="19.42578125" style="1" customWidth="1"/>
    <col min="7939" max="7939" width="15.140625" style="1" customWidth="1"/>
    <col min="7940" max="7940" width="6.5703125" style="1" customWidth="1"/>
    <col min="7941" max="7941" width="52.140625" style="1" customWidth="1"/>
    <col min="7942" max="7942" width="5.85546875" style="1" customWidth="1"/>
    <col min="7943" max="7943" width="7" style="1" customWidth="1"/>
    <col min="7944" max="7944" width="11.5703125" style="1" customWidth="1"/>
    <col min="7945" max="7945" width="13.7109375" style="1" customWidth="1"/>
    <col min="7946" max="8191" width="9.140625" style="1"/>
    <col min="8192" max="8192" width="2.140625" style="1" customWidth="1"/>
    <col min="8193" max="8193" width="3.7109375" style="1" customWidth="1"/>
    <col min="8194" max="8194" width="19.42578125" style="1" customWidth="1"/>
    <col min="8195" max="8195" width="15.140625" style="1" customWidth="1"/>
    <col min="8196" max="8196" width="6.5703125" style="1" customWidth="1"/>
    <col min="8197" max="8197" width="52.140625" style="1" customWidth="1"/>
    <col min="8198" max="8198" width="5.85546875" style="1" customWidth="1"/>
    <col min="8199" max="8199" width="7" style="1" customWidth="1"/>
    <col min="8200" max="8200" width="11.5703125" style="1" customWidth="1"/>
    <col min="8201" max="8201" width="13.7109375" style="1" customWidth="1"/>
    <col min="8202" max="8447" width="9.140625" style="1"/>
    <col min="8448" max="8448" width="2.140625" style="1" customWidth="1"/>
    <col min="8449" max="8449" width="3.7109375" style="1" customWidth="1"/>
    <col min="8450" max="8450" width="19.42578125" style="1" customWidth="1"/>
    <col min="8451" max="8451" width="15.140625" style="1" customWidth="1"/>
    <col min="8452" max="8452" width="6.5703125" style="1" customWidth="1"/>
    <col min="8453" max="8453" width="52.140625" style="1" customWidth="1"/>
    <col min="8454" max="8454" width="5.85546875" style="1" customWidth="1"/>
    <col min="8455" max="8455" width="7" style="1" customWidth="1"/>
    <col min="8456" max="8456" width="11.5703125" style="1" customWidth="1"/>
    <col min="8457" max="8457" width="13.7109375" style="1" customWidth="1"/>
    <col min="8458" max="8703" width="9.140625" style="1"/>
    <col min="8704" max="8704" width="2.140625" style="1" customWidth="1"/>
    <col min="8705" max="8705" width="3.7109375" style="1" customWidth="1"/>
    <col min="8706" max="8706" width="19.42578125" style="1" customWidth="1"/>
    <col min="8707" max="8707" width="15.140625" style="1" customWidth="1"/>
    <col min="8708" max="8708" width="6.5703125" style="1" customWidth="1"/>
    <col min="8709" max="8709" width="52.140625" style="1" customWidth="1"/>
    <col min="8710" max="8710" width="5.85546875" style="1" customWidth="1"/>
    <col min="8711" max="8711" width="7" style="1" customWidth="1"/>
    <col min="8712" max="8712" width="11.5703125" style="1" customWidth="1"/>
    <col min="8713" max="8713" width="13.7109375" style="1" customWidth="1"/>
    <col min="8714" max="8959" width="9.140625" style="1"/>
    <col min="8960" max="8960" width="2.140625" style="1" customWidth="1"/>
    <col min="8961" max="8961" width="3.7109375" style="1" customWidth="1"/>
    <col min="8962" max="8962" width="19.42578125" style="1" customWidth="1"/>
    <col min="8963" max="8963" width="15.140625" style="1" customWidth="1"/>
    <col min="8964" max="8964" width="6.5703125" style="1" customWidth="1"/>
    <col min="8965" max="8965" width="52.140625" style="1" customWidth="1"/>
    <col min="8966" max="8966" width="5.85546875" style="1" customWidth="1"/>
    <col min="8967" max="8967" width="7" style="1" customWidth="1"/>
    <col min="8968" max="8968" width="11.5703125" style="1" customWidth="1"/>
    <col min="8969" max="8969" width="13.7109375" style="1" customWidth="1"/>
    <col min="8970" max="9215" width="9.140625" style="1"/>
    <col min="9216" max="9216" width="2.140625" style="1" customWidth="1"/>
    <col min="9217" max="9217" width="3.7109375" style="1" customWidth="1"/>
    <col min="9218" max="9218" width="19.42578125" style="1" customWidth="1"/>
    <col min="9219" max="9219" width="15.140625" style="1" customWidth="1"/>
    <col min="9220" max="9220" width="6.5703125" style="1" customWidth="1"/>
    <col min="9221" max="9221" width="52.140625" style="1" customWidth="1"/>
    <col min="9222" max="9222" width="5.85546875" style="1" customWidth="1"/>
    <col min="9223" max="9223" width="7" style="1" customWidth="1"/>
    <col min="9224" max="9224" width="11.5703125" style="1" customWidth="1"/>
    <col min="9225" max="9225" width="13.7109375" style="1" customWidth="1"/>
    <col min="9226" max="9471" width="9.140625" style="1"/>
    <col min="9472" max="9472" width="2.140625" style="1" customWidth="1"/>
    <col min="9473" max="9473" width="3.7109375" style="1" customWidth="1"/>
    <col min="9474" max="9474" width="19.42578125" style="1" customWidth="1"/>
    <col min="9475" max="9475" width="15.140625" style="1" customWidth="1"/>
    <col min="9476" max="9476" width="6.5703125" style="1" customWidth="1"/>
    <col min="9477" max="9477" width="52.140625" style="1" customWidth="1"/>
    <col min="9478" max="9478" width="5.85546875" style="1" customWidth="1"/>
    <col min="9479" max="9479" width="7" style="1" customWidth="1"/>
    <col min="9480" max="9480" width="11.5703125" style="1" customWidth="1"/>
    <col min="9481" max="9481" width="13.7109375" style="1" customWidth="1"/>
    <col min="9482" max="9727" width="9.140625" style="1"/>
    <col min="9728" max="9728" width="2.140625" style="1" customWidth="1"/>
    <col min="9729" max="9729" width="3.7109375" style="1" customWidth="1"/>
    <col min="9730" max="9730" width="19.42578125" style="1" customWidth="1"/>
    <col min="9731" max="9731" width="15.140625" style="1" customWidth="1"/>
    <col min="9732" max="9732" width="6.5703125" style="1" customWidth="1"/>
    <col min="9733" max="9733" width="52.140625" style="1" customWidth="1"/>
    <col min="9734" max="9734" width="5.85546875" style="1" customWidth="1"/>
    <col min="9735" max="9735" width="7" style="1" customWidth="1"/>
    <col min="9736" max="9736" width="11.5703125" style="1" customWidth="1"/>
    <col min="9737" max="9737" width="13.7109375" style="1" customWidth="1"/>
    <col min="9738" max="9983" width="9.140625" style="1"/>
    <col min="9984" max="9984" width="2.140625" style="1" customWidth="1"/>
    <col min="9985" max="9985" width="3.7109375" style="1" customWidth="1"/>
    <col min="9986" max="9986" width="19.42578125" style="1" customWidth="1"/>
    <col min="9987" max="9987" width="15.140625" style="1" customWidth="1"/>
    <col min="9988" max="9988" width="6.5703125" style="1" customWidth="1"/>
    <col min="9989" max="9989" width="52.140625" style="1" customWidth="1"/>
    <col min="9990" max="9990" width="5.85546875" style="1" customWidth="1"/>
    <col min="9991" max="9991" width="7" style="1" customWidth="1"/>
    <col min="9992" max="9992" width="11.5703125" style="1" customWidth="1"/>
    <col min="9993" max="9993" width="13.7109375" style="1" customWidth="1"/>
    <col min="9994" max="10239" width="9.140625" style="1"/>
    <col min="10240" max="10240" width="2.140625" style="1" customWidth="1"/>
    <col min="10241" max="10241" width="3.7109375" style="1" customWidth="1"/>
    <col min="10242" max="10242" width="19.42578125" style="1" customWidth="1"/>
    <col min="10243" max="10243" width="15.140625" style="1" customWidth="1"/>
    <col min="10244" max="10244" width="6.5703125" style="1" customWidth="1"/>
    <col min="10245" max="10245" width="52.140625" style="1" customWidth="1"/>
    <col min="10246" max="10246" width="5.85546875" style="1" customWidth="1"/>
    <col min="10247" max="10247" width="7" style="1" customWidth="1"/>
    <col min="10248" max="10248" width="11.5703125" style="1" customWidth="1"/>
    <col min="10249" max="10249" width="13.7109375" style="1" customWidth="1"/>
    <col min="10250" max="10495" width="9.140625" style="1"/>
    <col min="10496" max="10496" width="2.140625" style="1" customWidth="1"/>
    <col min="10497" max="10497" width="3.7109375" style="1" customWidth="1"/>
    <col min="10498" max="10498" width="19.42578125" style="1" customWidth="1"/>
    <col min="10499" max="10499" width="15.140625" style="1" customWidth="1"/>
    <col min="10500" max="10500" width="6.5703125" style="1" customWidth="1"/>
    <col min="10501" max="10501" width="52.140625" style="1" customWidth="1"/>
    <col min="10502" max="10502" width="5.85546875" style="1" customWidth="1"/>
    <col min="10503" max="10503" width="7" style="1" customWidth="1"/>
    <col min="10504" max="10504" width="11.5703125" style="1" customWidth="1"/>
    <col min="10505" max="10505" width="13.7109375" style="1" customWidth="1"/>
    <col min="10506" max="10751" width="9.140625" style="1"/>
    <col min="10752" max="10752" width="2.140625" style="1" customWidth="1"/>
    <col min="10753" max="10753" width="3.7109375" style="1" customWidth="1"/>
    <col min="10754" max="10754" width="19.42578125" style="1" customWidth="1"/>
    <col min="10755" max="10755" width="15.140625" style="1" customWidth="1"/>
    <col min="10756" max="10756" width="6.5703125" style="1" customWidth="1"/>
    <col min="10757" max="10757" width="52.140625" style="1" customWidth="1"/>
    <col min="10758" max="10758" width="5.85546875" style="1" customWidth="1"/>
    <col min="10759" max="10759" width="7" style="1" customWidth="1"/>
    <col min="10760" max="10760" width="11.5703125" style="1" customWidth="1"/>
    <col min="10761" max="10761" width="13.7109375" style="1" customWidth="1"/>
    <col min="10762" max="11007" width="9.140625" style="1"/>
    <col min="11008" max="11008" width="2.140625" style="1" customWidth="1"/>
    <col min="11009" max="11009" width="3.7109375" style="1" customWidth="1"/>
    <col min="11010" max="11010" width="19.42578125" style="1" customWidth="1"/>
    <col min="11011" max="11011" width="15.140625" style="1" customWidth="1"/>
    <col min="11012" max="11012" width="6.5703125" style="1" customWidth="1"/>
    <col min="11013" max="11013" width="52.140625" style="1" customWidth="1"/>
    <col min="11014" max="11014" width="5.85546875" style="1" customWidth="1"/>
    <col min="11015" max="11015" width="7" style="1" customWidth="1"/>
    <col min="11016" max="11016" width="11.5703125" style="1" customWidth="1"/>
    <col min="11017" max="11017" width="13.7109375" style="1" customWidth="1"/>
    <col min="11018" max="11263" width="9.140625" style="1"/>
    <col min="11264" max="11264" width="2.140625" style="1" customWidth="1"/>
    <col min="11265" max="11265" width="3.7109375" style="1" customWidth="1"/>
    <col min="11266" max="11266" width="19.42578125" style="1" customWidth="1"/>
    <col min="11267" max="11267" width="15.140625" style="1" customWidth="1"/>
    <col min="11268" max="11268" width="6.5703125" style="1" customWidth="1"/>
    <col min="11269" max="11269" width="52.140625" style="1" customWidth="1"/>
    <col min="11270" max="11270" width="5.85546875" style="1" customWidth="1"/>
    <col min="11271" max="11271" width="7" style="1" customWidth="1"/>
    <col min="11272" max="11272" width="11.5703125" style="1" customWidth="1"/>
    <col min="11273" max="11273" width="13.7109375" style="1" customWidth="1"/>
    <col min="11274" max="11519" width="9.140625" style="1"/>
    <col min="11520" max="11520" width="2.140625" style="1" customWidth="1"/>
    <col min="11521" max="11521" width="3.7109375" style="1" customWidth="1"/>
    <col min="11522" max="11522" width="19.42578125" style="1" customWidth="1"/>
    <col min="11523" max="11523" width="15.140625" style="1" customWidth="1"/>
    <col min="11524" max="11524" width="6.5703125" style="1" customWidth="1"/>
    <col min="11525" max="11525" width="52.140625" style="1" customWidth="1"/>
    <col min="11526" max="11526" width="5.85546875" style="1" customWidth="1"/>
    <col min="11527" max="11527" width="7" style="1" customWidth="1"/>
    <col min="11528" max="11528" width="11.5703125" style="1" customWidth="1"/>
    <col min="11529" max="11529" width="13.7109375" style="1" customWidth="1"/>
    <col min="11530" max="11775" width="9.140625" style="1"/>
    <col min="11776" max="11776" width="2.140625" style="1" customWidth="1"/>
    <col min="11777" max="11777" width="3.7109375" style="1" customWidth="1"/>
    <col min="11778" max="11778" width="19.42578125" style="1" customWidth="1"/>
    <col min="11779" max="11779" width="15.140625" style="1" customWidth="1"/>
    <col min="11780" max="11780" width="6.5703125" style="1" customWidth="1"/>
    <col min="11781" max="11781" width="52.140625" style="1" customWidth="1"/>
    <col min="11782" max="11782" width="5.85546875" style="1" customWidth="1"/>
    <col min="11783" max="11783" width="7" style="1" customWidth="1"/>
    <col min="11784" max="11784" width="11.5703125" style="1" customWidth="1"/>
    <col min="11785" max="11785" width="13.7109375" style="1" customWidth="1"/>
    <col min="11786" max="12031" width="9.140625" style="1"/>
    <col min="12032" max="12032" width="2.140625" style="1" customWidth="1"/>
    <col min="12033" max="12033" width="3.7109375" style="1" customWidth="1"/>
    <col min="12034" max="12034" width="19.42578125" style="1" customWidth="1"/>
    <col min="12035" max="12035" width="15.140625" style="1" customWidth="1"/>
    <col min="12036" max="12036" width="6.5703125" style="1" customWidth="1"/>
    <col min="12037" max="12037" width="52.140625" style="1" customWidth="1"/>
    <col min="12038" max="12038" width="5.85546875" style="1" customWidth="1"/>
    <col min="12039" max="12039" width="7" style="1" customWidth="1"/>
    <col min="12040" max="12040" width="11.5703125" style="1" customWidth="1"/>
    <col min="12041" max="12041" width="13.7109375" style="1" customWidth="1"/>
    <col min="12042" max="12287" width="9.140625" style="1"/>
    <col min="12288" max="12288" width="2.140625" style="1" customWidth="1"/>
    <col min="12289" max="12289" width="3.7109375" style="1" customWidth="1"/>
    <col min="12290" max="12290" width="19.42578125" style="1" customWidth="1"/>
    <col min="12291" max="12291" width="15.140625" style="1" customWidth="1"/>
    <col min="12292" max="12292" width="6.5703125" style="1" customWidth="1"/>
    <col min="12293" max="12293" width="52.140625" style="1" customWidth="1"/>
    <col min="12294" max="12294" width="5.85546875" style="1" customWidth="1"/>
    <col min="12295" max="12295" width="7" style="1" customWidth="1"/>
    <col min="12296" max="12296" width="11.5703125" style="1" customWidth="1"/>
    <col min="12297" max="12297" width="13.7109375" style="1" customWidth="1"/>
    <col min="12298" max="12543" width="9.140625" style="1"/>
    <col min="12544" max="12544" width="2.140625" style="1" customWidth="1"/>
    <col min="12545" max="12545" width="3.7109375" style="1" customWidth="1"/>
    <col min="12546" max="12546" width="19.42578125" style="1" customWidth="1"/>
    <col min="12547" max="12547" width="15.140625" style="1" customWidth="1"/>
    <col min="12548" max="12548" width="6.5703125" style="1" customWidth="1"/>
    <col min="12549" max="12549" width="52.140625" style="1" customWidth="1"/>
    <col min="12550" max="12550" width="5.85546875" style="1" customWidth="1"/>
    <col min="12551" max="12551" width="7" style="1" customWidth="1"/>
    <col min="12552" max="12552" width="11.5703125" style="1" customWidth="1"/>
    <col min="12553" max="12553" width="13.7109375" style="1" customWidth="1"/>
    <col min="12554" max="12799" width="9.140625" style="1"/>
    <col min="12800" max="12800" width="2.140625" style="1" customWidth="1"/>
    <col min="12801" max="12801" width="3.7109375" style="1" customWidth="1"/>
    <col min="12802" max="12802" width="19.42578125" style="1" customWidth="1"/>
    <col min="12803" max="12803" width="15.140625" style="1" customWidth="1"/>
    <col min="12804" max="12804" width="6.5703125" style="1" customWidth="1"/>
    <col min="12805" max="12805" width="52.140625" style="1" customWidth="1"/>
    <col min="12806" max="12806" width="5.85546875" style="1" customWidth="1"/>
    <col min="12807" max="12807" width="7" style="1" customWidth="1"/>
    <col min="12808" max="12808" width="11.5703125" style="1" customWidth="1"/>
    <col min="12809" max="12809" width="13.7109375" style="1" customWidth="1"/>
    <col min="12810" max="13055" width="9.140625" style="1"/>
    <col min="13056" max="13056" width="2.140625" style="1" customWidth="1"/>
    <col min="13057" max="13057" width="3.7109375" style="1" customWidth="1"/>
    <col min="13058" max="13058" width="19.42578125" style="1" customWidth="1"/>
    <col min="13059" max="13059" width="15.140625" style="1" customWidth="1"/>
    <col min="13060" max="13060" width="6.5703125" style="1" customWidth="1"/>
    <col min="13061" max="13061" width="52.140625" style="1" customWidth="1"/>
    <col min="13062" max="13062" width="5.85546875" style="1" customWidth="1"/>
    <col min="13063" max="13063" width="7" style="1" customWidth="1"/>
    <col min="13064" max="13064" width="11.5703125" style="1" customWidth="1"/>
    <col min="13065" max="13065" width="13.7109375" style="1" customWidth="1"/>
    <col min="13066" max="13311" width="9.140625" style="1"/>
    <col min="13312" max="13312" width="2.140625" style="1" customWidth="1"/>
    <col min="13313" max="13313" width="3.7109375" style="1" customWidth="1"/>
    <col min="13314" max="13314" width="19.42578125" style="1" customWidth="1"/>
    <col min="13315" max="13315" width="15.140625" style="1" customWidth="1"/>
    <col min="13316" max="13316" width="6.5703125" style="1" customWidth="1"/>
    <col min="13317" max="13317" width="52.140625" style="1" customWidth="1"/>
    <col min="13318" max="13318" width="5.85546875" style="1" customWidth="1"/>
    <col min="13319" max="13319" width="7" style="1" customWidth="1"/>
    <col min="13320" max="13320" width="11.5703125" style="1" customWidth="1"/>
    <col min="13321" max="13321" width="13.7109375" style="1" customWidth="1"/>
    <col min="13322" max="13567" width="9.140625" style="1"/>
    <col min="13568" max="13568" width="2.140625" style="1" customWidth="1"/>
    <col min="13569" max="13569" width="3.7109375" style="1" customWidth="1"/>
    <col min="13570" max="13570" width="19.42578125" style="1" customWidth="1"/>
    <col min="13571" max="13571" width="15.140625" style="1" customWidth="1"/>
    <col min="13572" max="13572" width="6.5703125" style="1" customWidth="1"/>
    <col min="13573" max="13573" width="52.140625" style="1" customWidth="1"/>
    <col min="13574" max="13574" width="5.85546875" style="1" customWidth="1"/>
    <col min="13575" max="13575" width="7" style="1" customWidth="1"/>
    <col min="13576" max="13576" width="11.5703125" style="1" customWidth="1"/>
    <col min="13577" max="13577" width="13.7109375" style="1" customWidth="1"/>
    <col min="13578" max="13823" width="9.140625" style="1"/>
    <col min="13824" max="13824" width="2.140625" style="1" customWidth="1"/>
    <col min="13825" max="13825" width="3.7109375" style="1" customWidth="1"/>
    <col min="13826" max="13826" width="19.42578125" style="1" customWidth="1"/>
    <col min="13827" max="13827" width="15.140625" style="1" customWidth="1"/>
    <col min="13828" max="13828" width="6.5703125" style="1" customWidth="1"/>
    <col min="13829" max="13829" width="52.140625" style="1" customWidth="1"/>
    <col min="13830" max="13830" width="5.85546875" style="1" customWidth="1"/>
    <col min="13831" max="13831" width="7" style="1" customWidth="1"/>
    <col min="13832" max="13832" width="11.5703125" style="1" customWidth="1"/>
    <col min="13833" max="13833" width="13.7109375" style="1" customWidth="1"/>
    <col min="13834" max="14079" width="9.140625" style="1"/>
    <col min="14080" max="14080" width="2.140625" style="1" customWidth="1"/>
    <col min="14081" max="14081" width="3.7109375" style="1" customWidth="1"/>
    <col min="14082" max="14082" width="19.42578125" style="1" customWidth="1"/>
    <col min="14083" max="14083" width="15.140625" style="1" customWidth="1"/>
    <col min="14084" max="14084" width="6.5703125" style="1" customWidth="1"/>
    <col min="14085" max="14085" width="52.140625" style="1" customWidth="1"/>
    <col min="14086" max="14086" width="5.85546875" style="1" customWidth="1"/>
    <col min="14087" max="14087" width="7" style="1" customWidth="1"/>
    <col min="14088" max="14088" width="11.5703125" style="1" customWidth="1"/>
    <col min="14089" max="14089" width="13.7109375" style="1" customWidth="1"/>
    <col min="14090" max="14335" width="9.140625" style="1"/>
    <col min="14336" max="14336" width="2.140625" style="1" customWidth="1"/>
    <col min="14337" max="14337" width="3.7109375" style="1" customWidth="1"/>
    <col min="14338" max="14338" width="19.42578125" style="1" customWidth="1"/>
    <col min="14339" max="14339" width="15.140625" style="1" customWidth="1"/>
    <col min="14340" max="14340" width="6.5703125" style="1" customWidth="1"/>
    <col min="14341" max="14341" width="52.140625" style="1" customWidth="1"/>
    <col min="14342" max="14342" width="5.85546875" style="1" customWidth="1"/>
    <col min="14343" max="14343" width="7" style="1" customWidth="1"/>
    <col min="14344" max="14344" width="11.5703125" style="1" customWidth="1"/>
    <col min="14345" max="14345" width="13.7109375" style="1" customWidth="1"/>
    <col min="14346" max="14591" width="9.140625" style="1"/>
    <col min="14592" max="14592" width="2.140625" style="1" customWidth="1"/>
    <col min="14593" max="14593" width="3.7109375" style="1" customWidth="1"/>
    <col min="14594" max="14594" width="19.42578125" style="1" customWidth="1"/>
    <col min="14595" max="14595" width="15.140625" style="1" customWidth="1"/>
    <col min="14596" max="14596" width="6.5703125" style="1" customWidth="1"/>
    <col min="14597" max="14597" width="52.140625" style="1" customWidth="1"/>
    <col min="14598" max="14598" width="5.85546875" style="1" customWidth="1"/>
    <col min="14599" max="14599" width="7" style="1" customWidth="1"/>
    <col min="14600" max="14600" width="11.5703125" style="1" customWidth="1"/>
    <col min="14601" max="14601" width="13.7109375" style="1" customWidth="1"/>
    <col min="14602" max="14847" width="9.140625" style="1"/>
    <col min="14848" max="14848" width="2.140625" style="1" customWidth="1"/>
    <col min="14849" max="14849" width="3.7109375" style="1" customWidth="1"/>
    <col min="14850" max="14850" width="19.42578125" style="1" customWidth="1"/>
    <col min="14851" max="14851" width="15.140625" style="1" customWidth="1"/>
    <col min="14852" max="14852" width="6.5703125" style="1" customWidth="1"/>
    <col min="14853" max="14853" width="52.140625" style="1" customWidth="1"/>
    <col min="14854" max="14854" width="5.85546875" style="1" customWidth="1"/>
    <col min="14855" max="14855" width="7" style="1" customWidth="1"/>
    <col min="14856" max="14856" width="11.5703125" style="1" customWidth="1"/>
    <col min="14857" max="14857" width="13.7109375" style="1" customWidth="1"/>
    <col min="14858" max="15103" width="9.140625" style="1"/>
    <col min="15104" max="15104" width="2.140625" style="1" customWidth="1"/>
    <col min="15105" max="15105" width="3.7109375" style="1" customWidth="1"/>
    <col min="15106" max="15106" width="19.42578125" style="1" customWidth="1"/>
    <col min="15107" max="15107" width="15.140625" style="1" customWidth="1"/>
    <col min="15108" max="15108" width="6.5703125" style="1" customWidth="1"/>
    <col min="15109" max="15109" width="52.140625" style="1" customWidth="1"/>
    <col min="15110" max="15110" width="5.85546875" style="1" customWidth="1"/>
    <col min="15111" max="15111" width="7" style="1" customWidth="1"/>
    <col min="15112" max="15112" width="11.5703125" style="1" customWidth="1"/>
    <col min="15113" max="15113" width="13.7109375" style="1" customWidth="1"/>
    <col min="15114" max="15359" width="9.140625" style="1"/>
    <col min="15360" max="15360" width="2.140625" style="1" customWidth="1"/>
    <col min="15361" max="15361" width="3.7109375" style="1" customWidth="1"/>
    <col min="15362" max="15362" width="19.42578125" style="1" customWidth="1"/>
    <col min="15363" max="15363" width="15.140625" style="1" customWidth="1"/>
    <col min="15364" max="15364" width="6.5703125" style="1" customWidth="1"/>
    <col min="15365" max="15365" width="52.140625" style="1" customWidth="1"/>
    <col min="15366" max="15366" width="5.85546875" style="1" customWidth="1"/>
    <col min="15367" max="15367" width="7" style="1" customWidth="1"/>
    <col min="15368" max="15368" width="11.5703125" style="1" customWidth="1"/>
    <col min="15369" max="15369" width="13.7109375" style="1" customWidth="1"/>
    <col min="15370" max="15615" width="9.140625" style="1"/>
    <col min="15616" max="15616" width="2.140625" style="1" customWidth="1"/>
    <col min="15617" max="15617" width="3.7109375" style="1" customWidth="1"/>
    <col min="15618" max="15618" width="19.42578125" style="1" customWidth="1"/>
    <col min="15619" max="15619" width="15.140625" style="1" customWidth="1"/>
    <col min="15620" max="15620" width="6.5703125" style="1" customWidth="1"/>
    <col min="15621" max="15621" width="52.140625" style="1" customWidth="1"/>
    <col min="15622" max="15622" width="5.85546875" style="1" customWidth="1"/>
    <col min="15623" max="15623" width="7" style="1" customWidth="1"/>
    <col min="15624" max="15624" width="11.5703125" style="1" customWidth="1"/>
    <col min="15625" max="15625" width="13.7109375" style="1" customWidth="1"/>
    <col min="15626" max="15871" width="9.140625" style="1"/>
    <col min="15872" max="15872" width="2.140625" style="1" customWidth="1"/>
    <col min="15873" max="15873" width="3.7109375" style="1" customWidth="1"/>
    <col min="15874" max="15874" width="19.42578125" style="1" customWidth="1"/>
    <col min="15875" max="15875" width="15.140625" style="1" customWidth="1"/>
    <col min="15876" max="15876" width="6.5703125" style="1" customWidth="1"/>
    <col min="15877" max="15877" width="52.140625" style="1" customWidth="1"/>
    <col min="15878" max="15878" width="5.85546875" style="1" customWidth="1"/>
    <col min="15879" max="15879" width="7" style="1" customWidth="1"/>
    <col min="15880" max="15880" width="11.5703125" style="1" customWidth="1"/>
    <col min="15881" max="15881" width="13.7109375" style="1" customWidth="1"/>
    <col min="15882" max="16127" width="9.140625" style="1"/>
    <col min="16128" max="16128" width="2.140625" style="1" customWidth="1"/>
    <col min="16129" max="16129" width="3.7109375" style="1" customWidth="1"/>
    <col min="16130" max="16130" width="19.42578125" style="1" customWidth="1"/>
    <col min="16131" max="16131" width="15.140625" style="1" customWidth="1"/>
    <col min="16132" max="16132" width="6.5703125" style="1" customWidth="1"/>
    <col min="16133" max="16133" width="52.140625" style="1" customWidth="1"/>
    <col min="16134" max="16134" width="5.85546875" style="1" customWidth="1"/>
    <col min="16135" max="16135" width="7" style="1" customWidth="1"/>
    <col min="16136" max="16136" width="11.5703125" style="1" customWidth="1"/>
    <col min="16137" max="16137" width="13.7109375" style="1" customWidth="1"/>
    <col min="16138" max="16384" width="9.140625" style="1"/>
  </cols>
  <sheetData>
    <row r="1" spans="1:15">
      <c r="F1" s="5"/>
      <c r="G1" s="5"/>
      <c r="H1" s="165" t="s">
        <v>139</v>
      </c>
      <c r="I1" s="165"/>
      <c r="J1" s="165"/>
    </row>
    <row r="2" spans="1:15">
      <c r="F2" s="165" t="s">
        <v>0</v>
      </c>
      <c r="G2" s="165"/>
      <c r="H2" s="165"/>
      <c r="I2" s="165"/>
      <c r="J2" s="165"/>
    </row>
    <row r="3" spans="1:15" ht="15" customHeight="1">
      <c r="B3" s="121"/>
      <c r="C3" s="121"/>
      <c r="D3" s="3"/>
      <c r="E3" s="3"/>
      <c r="F3" s="5"/>
      <c r="G3" s="165" t="s">
        <v>166</v>
      </c>
      <c r="H3" s="165"/>
      <c r="I3" s="165"/>
      <c r="J3" s="165"/>
    </row>
    <row r="4" spans="1:15" ht="7.5" customHeight="1">
      <c r="B4" s="57"/>
      <c r="C4" s="57"/>
      <c r="D4" s="3"/>
      <c r="E4" s="3"/>
      <c r="F4" s="3"/>
      <c r="G4" s="8"/>
      <c r="H4" s="98"/>
      <c r="I4" s="8"/>
      <c r="J4" s="8"/>
    </row>
    <row r="5" spans="1:15" ht="15.75"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5">
      <c r="B6" s="3"/>
      <c r="C6" s="119" t="s">
        <v>18</v>
      </c>
      <c r="D6" s="119"/>
      <c r="E6" s="119"/>
      <c r="F6" s="119"/>
      <c r="G6" s="119"/>
      <c r="H6" s="119"/>
      <c r="I6" s="119"/>
    </row>
    <row r="7" spans="1:15">
      <c r="B7" s="3"/>
      <c r="C7" s="56"/>
      <c r="D7" s="56"/>
      <c r="E7" s="56"/>
      <c r="F7" s="56"/>
      <c r="G7" s="56"/>
      <c r="H7" s="99"/>
      <c r="I7" s="56"/>
    </row>
    <row r="8" spans="1:15" ht="23.25" customHeight="1">
      <c r="B8" s="123" t="s">
        <v>3</v>
      </c>
      <c r="C8" s="123"/>
      <c r="D8" s="123"/>
      <c r="E8" s="123"/>
      <c r="F8" s="123"/>
      <c r="G8" s="123"/>
      <c r="H8" s="123"/>
      <c r="I8" s="123"/>
      <c r="J8" s="123"/>
    </row>
    <row r="9" spans="1:15" s="5" customFormat="1" ht="31.5" customHeight="1">
      <c r="B9" s="124" t="s">
        <v>32</v>
      </c>
      <c r="C9" s="124"/>
      <c r="D9" s="124"/>
      <c r="E9" s="124"/>
      <c r="F9" s="124"/>
      <c r="G9" s="124"/>
      <c r="H9" s="124"/>
      <c r="I9" s="124"/>
      <c r="J9" s="124"/>
    </row>
    <row r="10" spans="1:15" ht="12.75" customHeight="1">
      <c r="C10" s="125" t="s">
        <v>4</v>
      </c>
      <c r="D10" s="125"/>
      <c r="E10" s="125"/>
      <c r="F10" s="125"/>
      <c r="G10" s="125"/>
      <c r="H10" s="125"/>
      <c r="I10" s="125"/>
    </row>
    <row r="11" spans="1:15" s="5" customFormat="1" ht="15" customHeight="1">
      <c r="B11" s="126" t="s">
        <v>106</v>
      </c>
      <c r="C11" s="126"/>
      <c r="D11" s="126"/>
      <c r="E11" s="126"/>
      <c r="F11" s="126"/>
      <c r="G11" s="126"/>
      <c r="H11" s="126"/>
      <c r="I11" s="126"/>
      <c r="J11" s="126"/>
    </row>
    <row r="12" spans="1:15" ht="33.75" customHeight="1">
      <c r="A12" s="3"/>
      <c r="B12" s="163" t="s">
        <v>5</v>
      </c>
      <c r="C12" s="155" t="s">
        <v>6</v>
      </c>
      <c r="D12" s="155"/>
      <c r="E12" s="155"/>
      <c r="F12" s="155"/>
      <c r="G12" s="163" t="s">
        <v>7</v>
      </c>
      <c r="H12" s="163"/>
      <c r="I12" s="163" t="s">
        <v>8</v>
      </c>
      <c r="J12" s="164" t="s">
        <v>20</v>
      </c>
    </row>
    <row r="13" spans="1:15" ht="17.25" customHeight="1">
      <c r="A13" s="3"/>
      <c r="B13" s="163"/>
      <c r="C13" s="155"/>
      <c r="D13" s="155"/>
      <c r="E13" s="155"/>
      <c r="F13" s="155"/>
      <c r="G13" s="63" t="s">
        <v>9</v>
      </c>
      <c r="H13" s="100" t="s">
        <v>10</v>
      </c>
      <c r="I13" s="163"/>
      <c r="J13" s="164"/>
    </row>
    <row r="14" spans="1:15" ht="18" customHeight="1">
      <c r="B14" s="94">
        <v>1</v>
      </c>
      <c r="C14" s="145" t="s">
        <v>120</v>
      </c>
      <c r="D14" s="146"/>
      <c r="E14" s="146"/>
      <c r="F14" s="147"/>
      <c r="G14" s="93" t="s">
        <v>11</v>
      </c>
      <c r="H14" s="101">
        <v>998.3</v>
      </c>
      <c r="I14" s="94">
        <v>2022</v>
      </c>
      <c r="J14" s="23">
        <f>H14*1.8778</f>
        <v>1874.6077399999999</v>
      </c>
      <c r="O14" s="22"/>
    </row>
    <row r="15" spans="1:15" ht="18" customHeight="1">
      <c r="B15" s="94">
        <v>2</v>
      </c>
      <c r="C15" s="145" t="s">
        <v>121</v>
      </c>
      <c r="D15" s="146"/>
      <c r="E15" s="146"/>
      <c r="F15" s="147"/>
      <c r="G15" s="93" t="s">
        <v>11</v>
      </c>
      <c r="H15" s="101">
        <v>1861.8</v>
      </c>
      <c r="I15" s="94">
        <v>2022</v>
      </c>
      <c r="J15" s="23">
        <f>H15*1.8778</f>
        <v>3496.0880399999996</v>
      </c>
      <c r="O15" s="22"/>
    </row>
    <row r="16" spans="1:15" ht="21" customHeight="1">
      <c r="B16" s="94">
        <v>3</v>
      </c>
      <c r="C16" s="145" t="s">
        <v>41</v>
      </c>
      <c r="D16" s="146"/>
      <c r="E16" s="146"/>
      <c r="F16" s="147"/>
      <c r="G16" s="93" t="s">
        <v>11</v>
      </c>
      <c r="H16" s="101">
        <v>1500</v>
      </c>
      <c r="I16" s="94">
        <v>2022</v>
      </c>
      <c r="J16" s="23">
        <f>H16*1.61179</f>
        <v>2417.6849999999999</v>
      </c>
      <c r="O16" s="22"/>
    </row>
    <row r="17" spans="2:15" ht="33" customHeight="1">
      <c r="B17" s="94">
        <v>4</v>
      </c>
      <c r="C17" s="145" t="s">
        <v>40</v>
      </c>
      <c r="D17" s="146"/>
      <c r="E17" s="146"/>
      <c r="F17" s="147"/>
      <c r="G17" s="93" t="s">
        <v>11</v>
      </c>
      <c r="H17" s="101">
        <v>171758</v>
      </c>
      <c r="I17" s="94">
        <v>2022</v>
      </c>
      <c r="J17" s="23">
        <f>3928.2*1.04</f>
        <v>4085.328</v>
      </c>
      <c r="O17" s="22"/>
    </row>
    <row r="18" spans="2:15" ht="18.75" customHeight="1">
      <c r="B18" s="94">
        <v>5</v>
      </c>
      <c r="C18" s="145" t="s">
        <v>27</v>
      </c>
      <c r="D18" s="146"/>
      <c r="E18" s="146"/>
      <c r="F18" s="147"/>
      <c r="G18" s="93" t="s">
        <v>11</v>
      </c>
      <c r="H18" s="101">
        <v>188622</v>
      </c>
      <c r="I18" s="94">
        <v>2022</v>
      </c>
      <c r="J18" s="23">
        <f>22567.9*1.04</f>
        <v>23470.616000000002</v>
      </c>
      <c r="O18" s="22"/>
    </row>
    <row r="19" spans="2:15" ht="31.5" customHeight="1">
      <c r="B19" s="94">
        <v>6</v>
      </c>
      <c r="C19" s="145" t="s">
        <v>39</v>
      </c>
      <c r="D19" s="146"/>
      <c r="E19" s="146"/>
      <c r="F19" s="147"/>
      <c r="G19" s="93" t="s">
        <v>31</v>
      </c>
      <c r="H19" s="101">
        <v>589</v>
      </c>
      <c r="I19" s="94">
        <v>2022</v>
      </c>
      <c r="J19" s="23">
        <v>428.7</v>
      </c>
      <c r="O19" s="22"/>
    </row>
    <row r="20" spans="2:15" ht="30" customHeight="1">
      <c r="B20" s="94">
        <v>7</v>
      </c>
      <c r="C20" s="166" t="s">
        <v>122</v>
      </c>
      <c r="D20" s="167"/>
      <c r="E20" s="167"/>
      <c r="F20" s="168"/>
      <c r="G20" s="93" t="s">
        <v>31</v>
      </c>
      <c r="H20" s="101">
        <v>4</v>
      </c>
      <c r="I20" s="94">
        <v>2022</v>
      </c>
      <c r="J20" s="23">
        <f>17.8*4*1.04</f>
        <v>74.048000000000002</v>
      </c>
      <c r="O20" s="22"/>
    </row>
    <row r="21" spans="2:15" ht="18" customHeight="1">
      <c r="B21" s="94">
        <v>8</v>
      </c>
      <c r="C21" s="169" t="s">
        <v>22</v>
      </c>
      <c r="D21" s="169"/>
      <c r="E21" s="169"/>
      <c r="F21" s="169"/>
      <c r="G21" s="93" t="s">
        <v>13</v>
      </c>
      <c r="H21" s="96">
        <v>1.6</v>
      </c>
      <c r="I21" s="94">
        <v>2022</v>
      </c>
      <c r="J21" s="23">
        <f>SUM(J14:J16)*1.6%</f>
        <v>124.61409248</v>
      </c>
    </row>
    <row r="22" spans="2:15" s="5" customFormat="1" ht="15" customHeight="1">
      <c r="B22" s="148" t="s">
        <v>26</v>
      </c>
      <c r="C22" s="148"/>
      <c r="D22" s="148"/>
      <c r="E22" s="148"/>
      <c r="F22" s="148"/>
      <c r="G22" s="148"/>
      <c r="H22" s="148"/>
      <c r="I22" s="148"/>
      <c r="J22" s="148"/>
    </row>
    <row r="23" spans="2:15">
      <c r="B23" s="170" t="s">
        <v>14</v>
      </c>
      <c r="C23" s="171"/>
      <c r="D23" s="172"/>
      <c r="E23" s="176" t="s">
        <v>15</v>
      </c>
      <c r="F23" s="177"/>
      <c r="G23" s="177"/>
      <c r="H23" s="177"/>
      <c r="I23" s="177"/>
      <c r="J23" s="178"/>
    </row>
    <row r="24" spans="2:15" ht="18" customHeight="1">
      <c r="B24" s="173"/>
      <c r="C24" s="174"/>
      <c r="D24" s="175"/>
      <c r="E24" s="179" t="s">
        <v>16</v>
      </c>
      <c r="F24" s="179"/>
      <c r="G24" s="180" t="s">
        <v>17</v>
      </c>
      <c r="H24" s="180"/>
      <c r="I24" s="180"/>
      <c r="J24" s="181"/>
    </row>
    <row r="25" spans="2:15" ht="15.75" customHeight="1">
      <c r="B25" s="139">
        <f>E25</f>
        <v>35971.686872480001</v>
      </c>
      <c r="C25" s="140"/>
      <c r="D25" s="141"/>
      <c r="E25" s="142">
        <f>SUM(J14:J21)</f>
        <v>35971.686872480001</v>
      </c>
      <c r="F25" s="142"/>
      <c r="G25" s="143"/>
      <c r="H25" s="143"/>
      <c r="I25" s="143"/>
      <c r="J25" s="144"/>
    </row>
    <row r="27" spans="2:15">
      <c r="F27" s="5"/>
      <c r="G27" s="5"/>
      <c r="H27" s="165"/>
      <c r="I27" s="165"/>
      <c r="J27" s="165"/>
    </row>
    <row r="28" spans="2:15">
      <c r="F28" s="165"/>
      <c r="G28" s="165"/>
      <c r="H28" s="165"/>
      <c r="I28" s="165"/>
      <c r="J28" s="165"/>
    </row>
    <row r="29" spans="2:15" ht="15" customHeight="1">
      <c r="B29" s="121"/>
      <c r="C29" s="121"/>
      <c r="D29" s="3"/>
      <c r="E29" s="3"/>
      <c r="F29" s="5"/>
      <c r="G29" s="165"/>
      <c r="H29" s="165"/>
      <c r="I29" s="165"/>
      <c r="J29" s="165"/>
    </row>
    <row r="30" spans="2:15" ht="15" customHeight="1">
      <c r="B30" s="57"/>
      <c r="C30" s="57"/>
      <c r="D30" s="3"/>
      <c r="E30" s="3"/>
      <c r="F30" s="3"/>
      <c r="G30" s="8"/>
      <c r="H30" s="98"/>
      <c r="I30" s="8"/>
      <c r="J30" s="8"/>
    </row>
    <row r="31" spans="2:15" ht="15.75">
      <c r="B31" s="122" t="s">
        <v>1</v>
      </c>
      <c r="C31" s="122"/>
      <c r="D31" s="122"/>
      <c r="E31" s="122"/>
      <c r="F31" s="122"/>
      <c r="G31" s="122"/>
      <c r="H31" s="122"/>
      <c r="I31" s="122"/>
      <c r="J31" s="122"/>
    </row>
    <row r="32" spans="2:15">
      <c r="B32" s="3"/>
      <c r="C32" s="119" t="s">
        <v>18</v>
      </c>
      <c r="D32" s="119"/>
      <c r="E32" s="119"/>
      <c r="F32" s="119"/>
      <c r="G32" s="119"/>
      <c r="H32" s="119"/>
      <c r="I32" s="119"/>
    </row>
    <row r="33" spans="1:15">
      <c r="B33" s="3"/>
      <c r="C33" s="56"/>
      <c r="D33" s="56"/>
      <c r="E33" s="56"/>
      <c r="F33" s="56"/>
      <c r="G33" s="56"/>
      <c r="H33" s="99"/>
      <c r="I33" s="56"/>
    </row>
    <row r="34" spans="1:15" ht="23.25" customHeight="1">
      <c r="B34" s="123" t="s">
        <v>3</v>
      </c>
      <c r="C34" s="123"/>
      <c r="D34" s="123"/>
      <c r="E34" s="123"/>
      <c r="F34" s="123"/>
      <c r="G34" s="123"/>
      <c r="H34" s="123"/>
      <c r="I34" s="123"/>
      <c r="J34" s="123"/>
    </row>
    <row r="35" spans="1:15" s="5" customFormat="1" ht="31.5" customHeight="1">
      <c r="B35" s="124" t="s">
        <v>32</v>
      </c>
      <c r="C35" s="124"/>
      <c r="D35" s="124"/>
      <c r="E35" s="124"/>
      <c r="F35" s="124"/>
      <c r="G35" s="124"/>
      <c r="H35" s="124"/>
      <c r="I35" s="124"/>
      <c r="J35" s="124"/>
    </row>
    <row r="36" spans="1:15" ht="12.75" customHeight="1">
      <c r="C36" s="125" t="s">
        <v>4</v>
      </c>
      <c r="D36" s="125"/>
      <c r="E36" s="125"/>
      <c r="F36" s="125"/>
      <c r="G36" s="125"/>
      <c r="H36" s="125"/>
      <c r="I36" s="125"/>
    </row>
    <row r="37" spans="1:15" s="5" customFormat="1" ht="15" customHeight="1">
      <c r="B37" s="126" t="s">
        <v>107</v>
      </c>
      <c r="C37" s="126"/>
      <c r="D37" s="126"/>
      <c r="E37" s="126"/>
      <c r="F37" s="126"/>
      <c r="G37" s="126"/>
      <c r="H37" s="126"/>
      <c r="I37" s="126"/>
      <c r="J37" s="126"/>
    </row>
    <row r="38" spans="1:15" ht="42" customHeight="1">
      <c r="A38" s="3"/>
      <c r="B38" s="163" t="s">
        <v>5</v>
      </c>
      <c r="C38" s="155" t="s">
        <v>6</v>
      </c>
      <c r="D38" s="155"/>
      <c r="E38" s="155"/>
      <c r="F38" s="155"/>
      <c r="G38" s="163" t="s">
        <v>7</v>
      </c>
      <c r="H38" s="163"/>
      <c r="I38" s="163" t="s">
        <v>8</v>
      </c>
      <c r="J38" s="164" t="s">
        <v>20</v>
      </c>
    </row>
    <row r="39" spans="1:15">
      <c r="A39" s="3"/>
      <c r="B39" s="163"/>
      <c r="C39" s="155"/>
      <c r="D39" s="155"/>
      <c r="E39" s="155"/>
      <c r="F39" s="155"/>
      <c r="G39" s="63" t="s">
        <v>9</v>
      </c>
      <c r="H39" s="100" t="s">
        <v>10</v>
      </c>
      <c r="I39" s="163"/>
      <c r="J39" s="164"/>
    </row>
    <row r="40" spans="1:15" ht="18" customHeight="1">
      <c r="B40" s="94">
        <v>1</v>
      </c>
      <c r="C40" s="145" t="s">
        <v>131</v>
      </c>
      <c r="D40" s="146"/>
      <c r="E40" s="146"/>
      <c r="F40" s="147"/>
      <c r="G40" s="93" t="s">
        <v>11</v>
      </c>
      <c r="H40" s="101">
        <v>6740</v>
      </c>
      <c r="I40" s="94">
        <v>2023</v>
      </c>
      <c r="J40" s="23">
        <f>H40*1.95666</f>
        <v>13187.8884</v>
      </c>
      <c r="O40" s="22"/>
    </row>
    <row r="41" spans="1:15" ht="18" customHeight="1">
      <c r="B41" s="94">
        <v>2</v>
      </c>
      <c r="C41" s="145" t="s">
        <v>123</v>
      </c>
      <c r="D41" s="146"/>
      <c r="E41" s="146"/>
      <c r="F41" s="147"/>
      <c r="G41" s="93" t="s">
        <v>11</v>
      </c>
      <c r="H41" s="101">
        <v>3638</v>
      </c>
      <c r="I41" s="94">
        <v>2023</v>
      </c>
      <c r="J41" s="23">
        <f>H41*1.95666</f>
        <v>7118.3290800000004</v>
      </c>
      <c r="O41" s="22"/>
    </row>
    <row r="42" spans="1:15" ht="17.25" customHeight="1">
      <c r="B42" s="94">
        <v>3</v>
      </c>
      <c r="C42" s="169" t="s">
        <v>41</v>
      </c>
      <c r="D42" s="169"/>
      <c r="E42" s="169"/>
      <c r="F42" s="169"/>
      <c r="G42" s="93" t="s">
        <v>11</v>
      </c>
      <c r="H42" s="101">
        <v>1500</v>
      </c>
      <c r="I42" s="94">
        <v>2023</v>
      </c>
      <c r="J42" s="23">
        <f>H42*1.67948</f>
        <v>2519.2200000000003</v>
      </c>
      <c r="O42" s="22"/>
    </row>
    <row r="43" spans="1:15" ht="33" customHeight="1">
      <c r="B43" s="94">
        <v>4</v>
      </c>
      <c r="C43" s="145" t="s">
        <v>40</v>
      </c>
      <c r="D43" s="146"/>
      <c r="E43" s="146"/>
      <c r="F43" s="147"/>
      <c r="G43" s="93" t="s">
        <v>11</v>
      </c>
      <c r="H43" s="101">
        <v>171758</v>
      </c>
      <c r="I43" s="94">
        <v>2023</v>
      </c>
      <c r="J43" s="23">
        <f>3928.2*1.04*1.04</f>
        <v>4248.7411199999997</v>
      </c>
      <c r="O43" s="22"/>
    </row>
    <row r="44" spans="1:15" ht="18.75" customHeight="1">
      <c r="B44" s="94">
        <v>5</v>
      </c>
      <c r="C44" s="145" t="s">
        <v>27</v>
      </c>
      <c r="D44" s="146"/>
      <c r="E44" s="146"/>
      <c r="F44" s="147"/>
      <c r="G44" s="93" t="s">
        <v>11</v>
      </c>
      <c r="H44" s="101">
        <v>188622</v>
      </c>
      <c r="I44" s="94">
        <v>2023</v>
      </c>
      <c r="J44" s="23">
        <f>22567.9*1.04*1.04</f>
        <v>24409.440640000004</v>
      </c>
      <c r="O44" s="22"/>
    </row>
    <row r="45" spans="1:15" ht="31.5" customHeight="1">
      <c r="B45" s="94">
        <v>6</v>
      </c>
      <c r="C45" s="145" t="s">
        <v>39</v>
      </c>
      <c r="D45" s="146"/>
      <c r="E45" s="146"/>
      <c r="F45" s="147"/>
      <c r="G45" s="93" t="s">
        <v>31</v>
      </c>
      <c r="H45" s="101">
        <v>589</v>
      </c>
      <c r="I45" s="94">
        <v>2023</v>
      </c>
      <c r="J45" s="23">
        <v>428.7</v>
      </c>
      <c r="O45" s="22"/>
    </row>
    <row r="46" spans="1:15" ht="30" customHeight="1">
      <c r="B46" s="94">
        <v>7</v>
      </c>
      <c r="C46" s="166" t="s">
        <v>122</v>
      </c>
      <c r="D46" s="167"/>
      <c r="E46" s="167"/>
      <c r="F46" s="168"/>
      <c r="G46" s="93" t="s">
        <v>31</v>
      </c>
      <c r="H46" s="101">
        <v>3</v>
      </c>
      <c r="I46" s="94">
        <v>2023</v>
      </c>
      <c r="J46" s="23">
        <f>17.8*3*1.04*1.04</f>
        <v>57.75744000000001</v>
      </c>
      <c r="O46" s="22"/>
    </row>
    <row r="47" spans="1:15" ht="18" customHeight="1">
      <c r="B47" s="94">
        <v>8</v>
      </c>
      <c r="C47" s="169" t="s">
        <v>22</v>
      </c>
      <c r="D47" s="169"/>
      <c r="E47" s="169"/>
      <c r="F47" s="169"/>
      <c r="G47" s="93" t="s">
        <v>13</v>
      </c>
      <c r="H47" s="96">
        <v>1.6</v>
      </c>
      <c r="I47" s="94">
        <v>2023</v>
      </c>
      <c r="J47" s="23">
        <f>SUM(J40:J42)*1.6%</f>
        <v>365.20699968000002</v>
      </c>
    </row>
    <row r="48" spans="1:15" s="5" customFormat="1" ht="15" customHeight="1">
      <c r="B48" s="148" t="s">
        <v>26</v>
      </c>
      <c r="C48" s="148"/>
      <c r="D48" s="148"/>
      <c r="E48" s="148"/>
      <c r="F48" s="148"/>
      <c r="G48" s="148"/>
      <c r="H48" s="148"/>
      <c r="I48" s="148"/>
      <c r="J48" s="148"/>
    </row>
    <row r="49" spans="2:10">
      <c r="B49" s="170" t="s">
        <v>14</v>
      </c>
      <c r="C49" s="171"/>
      <c r="D49" s="172"/>
      <c r="E49" s="176" t="s">
        <v>15</v>
      </c>
      <c r="F49" s="177"/>
      <c r="G49" s="177"/>
      <c r="H49" s="177"/>
      <c r="I49" s="177"/>
      <c r="J49" s="178"/>
    </row>
    <row r="50" spans="2:10" ht="18" customHeight="1">
      <c r="B50" s="173"/>
      <c r="C50" s="174"/>
      <c r="D50" s="175"/>
      <c r="E50" s="179" t="s">
        <v>16</v>
      </c>
      <c r="F50" s="179"/>
      <c r="G50" s="180" t="s">
        <v>17</v>
      </c>
      <c r="H50" s="180"/>
      <c r="I50" s="180"/>
      <c r="J50" s="181"/>
    </row>
    <row r="51" spans="2:10" ht="15.75" customHeight="1">
      <c r="B51" s="139">
        <f>E51</f>
        <v>52335.283679679997</v>
      </c>
      <c r="C51" s="140"/>
      <c r="D51" s="141"/>
      <c r="E51" s="142">
        <f>SUM(J40:J47)</f>
        <v>52335.283679679997</v>
      </c>
      <c r="F51" s="142"/>
      <c r="G51" s="143"/>
      <c r="H51" s="143"/>
      <c r="I51" s="143"/>
      <c r="J51" s="144"/>
    </row>
  </sheetData>
  <mergeCells count="62">
    <mergeCell ref="C40:F40"/>
    <mergeCell ref="C41:F41"/>
    <mergeCell ref="C42:F42"/>
    <mergeCell ref="C43:F43"/>
    <mergeCell ref="C44:F44"/>
    <mergeCell ref="B51:D51"/>
    <mergeCell ref="E51:F51"/>
    <mergeCell ref="G51:J51"/>
    <mergeCell ref="C45:F45"/>
    <mergeCell ref="C46:F46"/>
    <mergeCell ref="C47:F47"/>
    <mergeCell ref="B48:J48"/>
    <mergeCell ref="B49:D50"/>
    <mergeCell ref="E49:J49"/>
    <mergeCell ref="E50:F50"/>
    <mergeCell ref="G50:J50"/>
    <mergeCell ref="H27:J27"/>
    <mergeCell ref="F28:J28"/>
    <mergeCell ref="B29:C29"/>
    <mergeCell ref="G29:J29"/>
    <mergeCell ref="J38:J39"/>
    <mergeCell ref="B31:J31"/>
    <mergeCell ref="C32:I32"/>
    <mergeCell ref="B34:J34"/>
    <mergeCell ref="B35:J35"/>
    <mergeCell ref="C36:I36"/>
    <mergeCell ref="B37:J37"/>
    <mergeCell ref="B38:B39"/>
    <mergeCell ref="C38:F39"/>
    <mergeCell ref="G38:H38"/>
    <mergeCell ref="I38:I39"/>
    <mergeCell ref="G25:J25"/>
    <mergeCell ref="C14:F14"/>
    <mergeCell ref="C15:F15"/>
    <mergeCell ref="C16:F16"/>
    <mergeCell ref="C17:F17"/>
    <mergeCell ref="C18:F18"/>
    <mergeCell ref="C19:F19"/>
    <mergeCell ref="C20:F20"/>
    <mergeCell ref="B25:D25"/>
    <mergeCell ref="E25:F25"/>
    <mergeCell ref="C21:F21"/>
    <mergeCell ref="B22:J22"/>
    <mergeCell ref="B23:D24"/>
    <mergeCell ref="E23:J23"/>
    <mergeCell ref="E24:F24"/>
    <mergeCell ref="G24:J24"/>
    <mergeCell ref="C6:I6"/>
    <mergeCell ref="H1:J1"/>
    <mergeCell ref="F2:J2"/>
    <mergeCell ref="B3:C3"/>
    <mergeCell ref="G3:J3"/>
    <mergeCell ref="B5:J5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B1" zoomScaleNormal="100" workbookViewId="0">
      <selection activeCell="B9" sqref="B9:J9"/>
    </sheetView>
  </sheetViews>
  <sheetFormatPr defaultColWidth="9.140625" defaultRowHeight="12.75"/>
  <cols>
    <col min="1" max="1" width="2.85546875" style="28" customWidth="1"/>
    <col min="2" max="2" width="4.5703125" style="28" customWidth="1"/>
    <col min="3" max="4" width="9.140625" style="28"/>
    <col min="5" max="5" width="3.85546875" style="28" customWidth="1"/>
    <col min="6" max="6" width="59.5703125" style="28" customWidth="1"/>
    <col min="7" max="7" width="7.5703125" style="28" customWidth="1"/>
    <col min="8" max="8" width="5.5703125" style="28" customWidth="1"/>
    <col min="9" max="9" width="11.85546875" style="28" customWidth="1"/>
    <col min="10" max="10" width="16.140625" style="28" customWidth="1"/>
    <col min="11" max="11" width="19.42578125" style="72" customWidth="1"/>
    <col min="12" max="16384" width="9.140625" style="28"/>
  </cols>
  <sheetData>
    <row r="1" spans="2:11">
      <c r="B1" s="1"/>
      <c r="C1" s="1"/>
      <c r="D1" s="1"/>
      <c r="E1" s="1"/>
      <c r="F1" s="1"/>
      <c r="G1" s="1"/>
      <c r="H1" s="120" t="s">
        <v>142</v>
      </c>
      <c r="I1" s="120"/>
      <c r="J1" s="120"/>
    </row>
    <row r="2" spans="2:11">
      <c r="B2" s="1"/>
      <c r="C2" s="1"/>
      <c r="D2" s="1"/>
      <c r="E2" s="1"/>
      <c r="F2" s="120" t="s">
        <v>0</v>
      </c>
      <c r="G2" s="120"/>
      <c r="H2" s="120"/>
      <c r="I2" s="120"/>
      <c r="J2" s="120"/>
    </row>
    <row r="3" spans="2:11">
      <c r="B3" s="121"/>
      <c r="C3" s="121"/>
      <c r="D3" s="3"/>
      <c r="E3" s="3"/>
      <c r="F3" s="1"/>
      <c r="G3" s="165" t="s">
        <v>166</v>
      </c>
      <c r="H3" s="165"/>
      <c r="I3" s="165"/>
      <c r="J3" s="165"/>
    </row>
    <row r="4" spans="2:11">
      <c r="B4" s="57"/>
      <c r="C4" s="57"/>
      <c r="D4" s="3"/>
      <c r="E4" s="3"/>
      <c r="F4" s="1"/>
      <c r="G4" s="58"/>
      <c r="H4" s="58"/>
      <c r="I4" s="58"/>
      <c r="J4" s="58"/>
    </row>
    <row r="5" spans="2:11" ht="15.75"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2:11">
      <c r="B6" s="3"/>
      <c r="C6" s="191" t="s">
        <v>2</v>
      </c>
      <c r="D6" s="191"/>
      <c r="E6" s="191"/>
      <c r="F6" s="191"/>
      <c r="G6" s="191"/>
      <c r="H6" s="191"/>
      <c r="I6" s="191"/>
      <c r="J6" s="1"/>
    </row>
    <row r="7" spans="2:11">
      <c r="B7" s="3"/>
      <c r="C7" s="37"/>
      <c r="D7" s="37"/>
      <c r="E7" s="37"/>
      <c r="F7" s="37"/>
      <c r="G7" s="37"/>
      <c r="H7" s="37"/>
      <c r="I7" s="37"/>
      <c r="J7" s="1"/>
    </row>
    <row r="8" spans="2:11" ht="20.25"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2:11" s="19" customFormat="1" ht="28.5" customHeight="1">
      <c r="B9" s="186" t="s">
        <v>162</v>
      </c>
      <c r="C9" s="186"/>
      <c r="D9" s="186"/>
      <c r="E9" s="186"/>
      <c r="F9" s="186"/>
      <c r="G9" s="186"/>
      <c r="H9" s="186"/>
      <c r="I9" s="186"/>
      <c r="J9" s="186"/>
      <c r="K9" s="73"/>
    </row>
    <row r="10" spans="2:11">
      <c r="B10" s="1"/>
      <c r="C10" s="187" t="s">
        <v>4</v>
      </c>
      <c r="D10" s="187"/>
      <c r="E10" s="187"/>
      <c r="F10" s="187"/>
      <c r="G10" s="187"/>
      <c r="H10" s="187"/>
      <c r="I10" s="187"/>
      <c r="J10" s="1"/>
    </row>
    <row r="11" spans="2:11" s="19" customFormat="1">
      <c r="B11" s="188" t="s">
        <v>106</v>
      </c>
      <c r="C11" s="188"/>
      <c r="D11" s="188"/>
      <c r="E11" s="188"/>
      <c r="F11" s="188"/>
      <c r="G11" s="188"/>
      <c r="H11" s="188"/>
      <c r="I11" s="188"/>
      <c r="J11" s="188"/>
      <c r="K11" s="73"/>
    </row>
    <row r="12" spans="2:11"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189" t="s">
        <v>8</v>
      </c>
      <c r="J12" s="189" t="s">
        <v>53</v>
      </c>
    </row>
    <row r="13" spans="2:11" ht="36" customHeight="1">
      <c r="B13" s="128"/>
      <c r="C13" s="132"/>
      <c r="D13" s="133"/>
      <c r="E13" s="133"/>
      <c r="F13" s="134"/>
      <c r="G13" s="63" t="s">
        <v>9</v>
      </c>
      <c r="H13" s="63" t="s">
        <v>10</v>
      </c>
      <c r="I13" s="128"/>
      <c r="J13" s="128"/>
    </row>
    <row r="14" spans="2:11">
      <c r="B14" s="64">
        <v>1</v>
      </c>
      <c r="C14" s="145" t="s">
        <v>132</v>
      </c>
      <c r="D14" s="146"/>
      <c r="E14" s="146"/>
      <c r="F14" s="147"/>
      <c r="G14" s="64" t="s">
        <v>61</v>
      </c>
      <c r="H14" s="63">
        <v>1</v>
      </c>
      <c r="I14" s="64">
        <v>2022</v>
      </c>
      <c r="J14" s="62">
        <v>1000</v>
      </c>
      <c r="K14" s="74"/>
    </row>
    <row r="15" spans="2:11">
      <c r="B15" s="64">
        <v>2</v>
      </c>
      <c r="C15" s="145" t="s">
        <v>22</v>
      </c>
      <c r="D15" s="146"/>
      <c r="E15" s="146"/>
      <c r="F15" s="147"/>
      <c r="G15" s="64" t="s">
        <v>13</v>
      </c>
      <c r="H15" s="75">
        <v>1.6</v>
      </c>
      <c r="I15" s="64">
        <v>2022</v>
      </c>
      <c r="J15" s="76">
        <f>J14*1.6%</f>
        <v>16</v>
      </c>
      <c r="K15" s="77"/>
    </row>
    <row r="16" spans="2:11" s="19" customFormat="1">
      <c r="B16" s="126" t="s">
        <v>26</v>
      </c>
      <c r="C16" s="126"/>
      <c r="D16" s="126"/>
      <c r="E16" s="126"/>
      <c r="F16" s="126"/>
      <c r="G16" s="126"/>
      <c r="H16" s="126"/>
      <c r="I16" s="126"/>
      <c r="J16" s="126"/>
      <c r="K16" s="73"/>
    </row>
    <row r="17" spans="1:14" s="78" customFormat="1">
      <c r="A17" s="28"/>
      <c r="B17" s="170" t="s">
        <v>14</v>
      </c>
      <c r="C17" s="171"/>
      <c r="D17" s="172"/>
      <c r="E17" s="176" t="s">
        <v>15</v>
      </c>
      <c r="F17" s="177"/>
      <c r="G17" s="177"/>
      <c r="H17" s="177"/>
      <c r="I17" s="177"/>
      <c r="J17" s="178"/>
      <c r="K17" s="72"/>
      <c r="L17" s="28"/>
      <c r="M17" s="28"/>
      <c r="N17" s="28"/>
    </row>
    <row r="18" spans="1:14" s="78" customFormat="1">
      <c r="A18" s="28"/>
      <c r="B18" s="173"/>
      <c r="C18" s="174"/>
      <c r="D18" s="175"/>
      <c r="E18" s="179" t="s">
        <v>16</v>
      </c>
      <c r="F18" s="179"/>
      <c r="G18" s="180" t="s">
        <v>17</v>
      </c>
      <c r="H18" s="180"/>
      <c r="I18" s="180"/>
      <c r="J18" s="181"/>
      <c r="K18" s="72"/>
      <c r="L18" s="28"/>
      <c r="M18" s="28"/>
      <c r="N18" s="28"/>
    </row>
    <row r="19" spans="1:14" s="78" customFormat="1">
      <c r="A19" s="28"/>
      <c r="B19" s="182">
        <f>E19</f>
        <v>1016</v>
      </c>
      <c r="C19" s="183"/>
      <c r="D19" s="184"/>
      <c r="E19" s="185">
        <f>SUM(J14:J15)</f>
        <v>1016</v>
      </c>
      <c r="F19" s="185"/>
      <c r="G19" s="183"/>
      <c r="H19" s="183"/>
      <c r="I19" s="183"/>
      <c r="J19" s="184"/>
      <c r="K19" s="72"/>
      <c r="L19" s="28"/>
      <c r="M19" s="28"/>
      <c r="N19" s="28"/>
    </row>
    <row r="22" spans="1:14" ht="107.25" customHeight="1"/>
    <row r="26" spans="1:14">
      <c r="B26" s="1"/>
      <c r="C26" s="1"/>
      <c r="D26" s="1"/>
      <c r="E26" s="1"/>
      <c r="F26" s="1"/>
      <c r="G26" s="1"/>
      <c r="H26" s="120"/>
      <c r="I26" s="120"/>
      <c r="J26" s="120"/>
    </row>
    <row r="27" spans="1:14">
      <c r="B27" s="1"/>
      <c r="C27" s="1"/>
      <c r="D27" s="1"/>
      <c r="E27" s="1"/>
      <c r="F27" s="120"/>
      <c r="G27" s="120"/>
      <c r="H27" s="120"/>
      <c r="I27" s="120"/>
      <c r="J27" s="120"/>
    </row>
    <row r="28" spans="1:14">
      <c r="B28" s="121"/>
      <c r="C28" s="121"/>
      <c r="D28" s="3"/>
      <c r="E28" s="3"/>
      <c r="F28" s="1"/>
      <c r="G28" s="120"/>
      <c r="H28" s="120"/>
      <c r="I28" s="120"/>
      <c r="J28" s="120"/>
    </row>
    <row r="29" spans="1:14">
      <c r="B29" s="57"/>
      <c r="C29" s="57"/>
      <c r="D29" s="3"/>
      <c r="E29" s="3"/>
      <c r="F29" s="1"/>
      <c r="G29" s="58"/>
      <c r="H29" s="58"/>
      <c r="I29" s="58"/>
      <c r="J29" s="58"/>
    </row>
    <row r="30" spans="1:14" ht="15.75">
      <c r="B30" s="122" t="s">
        <v>1</v>
      </c>
      <c r="C30" s="122"/>
      <c r="D30" s="122"/>
      <c r="E30" s="122"/>
      <c r="F30" s="122"/>
      <c r="G30" s="122"/>
      <c r="H30" s="122"/>
      <c r="I30" s="122"/>
      <c r="J30" s="122"/>
    </row>
    <row r="31" spans="1:14">
      <c r="B31" s="3"/>
      <c r="C31" s="191" t="s">
        <v>2</v>
      </c>
      <c r="D31" s="191"/>
      <c r="E31" s="191"/>
      <c r="F31" s="191"/>
      <c r="G31" s="191"/>
      <c r="H31" s="191"/>
      <c r="I31" s="191"/>
      <c r="J31" s="1"/>
    </row>
    <row r="32" spans="1:14">
      <c r="B32" s="3"/>
      <c r="C32" s="37"/>
      <c r="D32" s="37"/>
      <c r="E32" s="37"/>
      <c r="F32" s="37"/>
      <c r="G32" s="37"/>
      <c r="H32" s="37"/>
      <c r="I32" s="37"/>
      <c r="J32" s="1"/>
    </row>
    <row r="33" spans="1:14" ht="20.25">
      <c r="B33" s="3"/>
      <c r="C33" s="123" t="s">
        <v>3</v>
      </c>
      <c r="D33" s="123"/>
      <c r="E33" s="123"/>
      <c r="F33" s="123"/>
      <c r="G33" s="123"/>
      <c r="H33" s="123"/>
      <c r="I33" s="123"/>
      <c r="J33" s="1"/>
    </row>
    <row r="34" spans="1:14" s="19" customFormat="1" ht="33" customHeight="1">
      <c r="B34" s="186" t="s">
        <v>163</v>
      </c>
      <c r="C34" s="186"/>
      <c r="D34" s="186"/>
      <c r="E34" s="186"/>
      <c r="F34" s="186"/>
      <c r="G34" s="186"/>
      <c r="H34" s="186"/>
      <c r="I34" s="186"/>
      <c r="J34" s="186"/>
      <c r="K34" s="73"/>
    </row>
    <row r="35" spans="1:14">
      <c r="B35" s="1"/>
      <c r="C35" s="187" t="s">
        <v>4</v>
      </c>
      <c r="D35" s="187"/>
      <c r="E35" s="187"/>
      <c r="F35" s="187"/>
      <c r="G35" s="187"/>
      <c r="H35" s="187"/>
      <c r="I35" s="187"/>
      <c r="J35" s="1"/>
    </row>
    <row r="36" spans="1:14" s="19" customFormat="1">
      <c r="B36" s="188" t="s">
        <v>107</v>
      </c>
      <c r="C36" s="188"/>
      <c r="D36" s="188"/>
      <c r="E36" s="188"/>
      <c r="F36" s="188"/>
      <c r="G36" s="188"/>
      <c r="H36" s="188"/>
      <c r="I36" s="188"/>
      <c r="J36" s="188"/>
      <c r="K36" s="73"/>
    </row>
    <row r="37" spans="1:14">
      <c r="B37" s="189" t="s">
        <v>5</v>
      </c>
      <c r="C37" s="149" t="s">
        <v>6</v>
      </c>
      <c r="D37" s="150"/>
      <c r="E37" s="150"/>
      <c r="F37" s="151"/>
      <c r="G37" s="190" t="s">
        <v>7</v>
      </c>
      <c r="H37" s="157"/>
      <c r="I37" s="189" t="s">
        <v>8</v>
      </c>
      <c r="J37" s="189" t="s">
        <v>53</v>
      </c>
    </row>
    <row r="38" spans="1:14" ht="36" customHeight="1">
      <c r="B38" s="128"/>
      <c r="C38" s="132"/>
      <c r="D38" s="133"/>
      <c r="E38" s="133"/>
      <c r="F38" s="134"/>
      <c r="G38" s="63" t="s">
        <v>9</v>
      </c>
      <c r="H38" s="63" t="s">
        <v>10</v>
      </c>
      <c r="I38" s="128"/>
      <c r="J38" s="128"/>
    </row>
    <row r="39" spans="1:14">
      <c r="B39" s="64">
        <v>1</v>
      </c>
      <c r="C39" s="145" t="s">
        <v>132</v>
      </c>
      <c r="D39" s="146"/>
      <c r="E39" s="146"/>
      <c r="F39" s="147"/>
      <c r="G39" s="64" t="s">
        <v>61</v>
      </c>
      <c r="H39" s="63">
        <v>1</v>
      </c>
      <c r="I39" s="64">
        <v>2023</v>
      </c>
      <c r="J39" s="62">
        <v>1000</v>
      </c>
      <c r="K39" s="74"/>
    </row>
    <row r="40" spans="1:14">
      <c r="B40" s="64">
        <v>2</v>
      </c>
      <c r="C40" s="145" t="s">
        <v>22</v>
      </c>
      <c r="D40" s="146"/>
      <c r="E40" s="146"/>
      <c r="F40" s="147"/>
      <c r="G40" s="64" t="s">
        <v>13</v>
      </c>
      <c r="H40" s="75">
        <v>1.6</v>
      </c>
      <c r="I40" s="64">
        <v>2023</v>
      </c>
      <c r="J40" s="76">
        <f>J39*1.6%</f>
        <v>16</v>
      </c>
      <c r="K40" s="77"/>
    </row>
    <row r="41" spans="1:14" s="19" customFormat="1">
      <c r="B41" s="126" t="s">
        <v>26</v>
      </c>
      <c r="C41" s="126"/>
      <c r="D41" s="126"/>
      <c r="E41" s="126"/>
      <c r="F41" s="126"/>
      <c r="G41" s="126"/>
      <c r="H41" s="126"/>
      <c r="I41" s="126"/>
      <c r="J41" s="126"/>
      <c r="K41" s="73"/>
    </row>
    <row r="42" spans="1:14" s="78" customFormat="1">
      <c r="A42" s="28"/>
      <c r="B42" s="170" t="s">
        <v>14</v>
      </c>
      <c r="C42" s="171"/>
      <c r="D42" s="172"/>
      <c r="E42" s="176" t="s">
        <v>15</v>
      </c>
      <c r="F42" s="177"/>
      <c r="G42" s="177"/>
      <c r="H42" s="177"/>
      <c r="I42" s="177"/>
      <c r="J42" s="178"/>
      <c r="K42" s="72"/>
      <c r="L42" s="28"/>
      <c r="M42" s="28"/>
      <c r="N42" s="28"/>
    </row>
    <row r="43" spans="1:14" s="78" customFormat="1">
      <c r="A43" s="28"/>
      <c r="B43" s="173"/>
      <c r="C43" s="174"/>
      <c r="D43" s="175"/>
      <c r="E43" s="179" t="s">
        <v>16</v>
      </c>
      <c r="F43" s="179"/>
      <c r="G43" s="180" t="s">
        <v>17</v>
      </c>
      <c r="H43" s="180"/>
      <c r="I43" s="180"/>
      <c r="J43" s="181"/>
      <c r="K43" s="72"/>
      <c r="L43" s="28"/>
      <c r="M43" s="28"/>
      <c r="N43" s="28"/>
    </row>
    <row r="44" spans="1:14" s="78" customFormat="1">
      <c r="A44" s="28"/>
      <c r="B44" s="182">
        <f>E44</f>
        <v>1016</v>
      </c>
      <c r="C44" s="183"/>
      <c r="D44" s="184"/>
      <c r="E44" s="185">
        <f>SUM(J39:J40)</f>
        <v>1016</v>
      </c>
      <c r="F44" s="185"/>
      <c r="G44" s="183"/>
      <c r="H44" s="183"/>
      <c r="I44" s="183"/>
      <c r="J44" s="184"/>
      <c r="K44" s="72"/>
      <c r="L44" s="28"/>
      <c r="M44" s="28"/>
      <c r="N44" s="28"/>
    </row>
  </sheetData>
  <mergeCells count="50">
    <mergeCell ref="B44:D44"/>
    <mergeCell ref="E44:F44"/>
    <mergeCell ref="G44:J44"/>
    <mergeCell ref="C39:F39"/>
    <mergeCell ref="C40:F40"/>
    <mergeCell ref="B41:J41"/>
    <mergeCell ref="B42:D43"/>
    <mergeCell ref="E42:J42"/>
    <mergeCell ref="E43:F43"/>
    <mergeCell ref="G43:J43"/>
    <mergeCell ref="B37:B38"/>
    <mergeCell ref="C37:F38"/>
    <mergeCell ref="G37:H37"/>
    <mergeCell ref="I37:I38"/>
    <mergeCell ref="J37:J38"/>
    <mergeCell ref="C31:I31"/>
    <mergeCell ref="C33:I33"/>
    <mergeCell ref="B34:J34"/>
    <mergeCell ref="C35:I35"/>
    <mergeCell ref="B36:J36"/>
    <mergeCell ref="H26:J26"/>
    <mergeCell ref="F27:J27"/>
    <mergeCell ref="B28:C28"/>
    <mergeCell ref="G28:J28"/>
    <mergeCell ref="B30:J30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F19"/>
    <mergeCell ref="G19:J19"/>
    <mergeCell ref="C14:F14"/>
    <mergeCell ref="C15:F15"/>
    <mergeCell ref="B16:J16"/>
    <mergeCell ref="B17:D18"/>
    <mergeCell ref="E17:J17"/>
    <mergeCell ref="E18:F18"/>
    <mergeCell ref="G18:J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topLeftCell="B1" zoomScaleNormal="100" workbookViewId="0">
      <selection activeCell="B8" sqref="B8:J8"/>
    </sheetView>
  </sheetViews>
  <sheetFormatPr defaultColWidth="9.140625" defaultRowHeight="12.75"/>
  <cols>
    <col min="1" max="1" width="3.42578125" style="1" customWidth="1"/>
    <col min="2" max="2" width="4.140625" style="2" customWidth="1"/>
    <col min="3" max="3" width="14.28515625" style="1" customWidth="1"/>
    <col min="4" max="4" width="7.85546875" style="1" customWidth="1"/>
    <col min="5" max="5" width="7.7109375" style="1" customWidth="1"/>
    <col min="6" max="6" width="61.7109375" style="1" customWidth="1"/>
    <col min="7" max="7" width="8.28515625" style="1" customWidth="1"/>
    <col min="8" max="8" width="9.140625" style="5" customWidth="1"/>
    <col min="9" max="9" width="11.5703125" style="1" customWidth="1"/>
    <col min="10" max="10" width="13.140625" style="10" customWidth="1"/>
    <col min="11" max="16384" width="9.140625" style="1"/>
  </cols>
  <sheetData>
    <row r="1" spans="1:21">
      <c r="H1" s="165" t="s">
        <v>140</v>
      </c>
      <c r="I1" s="165"/>
      <c r="J1" s="165"/>
      <c r="K1" s="2"/>
      <c r="Q1" s="5"/>
      <c r="S1" s="10"/>
      <c r="U1" s="2"/>
    </row>
    <row r="2" spans="1:21">
      <c r="F2" s="120" t="s">
        <v>0</v>
      </c>
      <c r="G2" s="120"/>
      <c r="H2" s="120"/>
      <c r="I2" s="120"/>
      <c r="J2" s="120"/>
      <c r="K2" s="2"/>
      <c r="Q2" s="5"/>
      <c r="S2" s="10"/>
      <c r="U2" s="2"/>
    </row>
    <row r="3" spans="1:21">
      <c r="F3" s="90"/>
      <c r="G3" s="90"/>
      <c r="H3" s="90"/>
      <c r="I3" s="90"/>
      <c r="J3" s="107" t="s">
        <v>166</v>
      </c>
      <c r="K3" s="2"/>
      <c r="Q3" s="5"/>
      <c r="S3" s="10"/>
      <c r="U3" s="2"/>
    </row>
    <row r="4" spans="1:21">
      <c r="B4" s="121"/>
      <c r="C4" s="121"/>
      <c r="D4" s="3"/>
      <c r="E4" s="3"/>
      <c r="F4" s="192"/>
      <c r="G4" s="192"/>
      <c r="H4" s="192"/>
      <c r="I4" s="192"/>
      <c r="J4" s="192"/>
      <c r="K4" s="2"/>
      <c r="Q4" s="5"/>
      <c r="S4" s="10"/>
      <c r="U4" s="2"/>
    </row>
    <row r="5" spans="1:21" ht="15.75">
      <c r="B5" s="122" t="s">
        <v>1</v>
      </c>
      <c r="C5" s="122"/>
      <c r="D5" s="122"/>
      <c r="E5" s="122"/>
      <c r="F5" s="122"/>
      <c r="G5" s="122"/>
      <c r="H5" s="122"/>
      <c r="I5" s="122"/>
      <c r="J5" s="122"/>
      <c r="K5" s="2"/>
      <c r="Q5" s="5"/>
      <c r="S5" s="10"/>
      <c r="U5" s="2"/>
    </row>
    <row r="6" spans="1:21">
      <c r="B6" s="4"/>
      <c r="C6" s="196" t="s">
        <v>18</v>
      </c>
      <c r="D6" s="196"/>
      <c r="E6" s="196"/>
      <c r="F6" s="196"/>
      <c r="G6" s="196"/>
      <c r="H6" s="196"/>
      <c r="I6" s="196"/>
      <c r="J6" s="11"/>
      <c r="K6" s="2"/>
      <c r="Q6" s="5"/>
      <c r="S6" s="10"/>
      <c r="U6" s="2"/>
    </row>
    <row r="7" spans="1:21" ht="20.25">
      <c r="B7" s="4"/>
      <c r="C7" s="123" t="s">
        <v>3</v>
      </c>
      <c r="D7" s="123"/>
      <c r="E7" s="123"/>
      <c r="F7" s="123"/>
      <c r="G7" s="123"/>
      <c r="H7" s="123"/>
      <c r="I7" s="123"/>
      <c r="J7" s="12"/>
      <c r="K7" s="2"/>
      <c r="Q7" s="5"/>
      <c r="S7" s="10"/>
      <c r="U7" s="2"/>
    </row>
    <row r="8" spans="1:21" s="5" customFormat="1" ht="42" customHeight="1">
      <c r="A8" s="21"/>
      <c r="B8" s="193" t="s">
        <v>33</v>
      </c>
      <c r="C8" s="193"/>
      <c r="D8" s="193"/>
      <c r="E8" s="193"/>
      <c r="F8" s="193"/>
      <c r="G8" s="193"/>
      <c r="H8" s="193"/>
      <c r="I8" s="193"/>
      <c r="J8" s="193"/>
      <c r="K8" s="2"/>
      <c r="S8" s="46"/>
      <c r="U8" s="2"/>
    </row>
    <row r="9" spans="1:21">
      <c r="C9" s="125" t="s">
        <v>4</v>
      </c>
      <c r="D9" s="125"/>
      <c r="E9" s="125"/>
      <c r="F9" s="125"/>
      <c r="G9" s="125"/>
      <c r="H9" s="125"/>
      <c r="I9" s="125"/>
      <c r="J9" s="13"/>
      <c r="K9" s="2"/>
      <c r="Q9" s="5"/>
      <c r="S9" s="10"/>
      <c r="U9" s="2"/>
    </row>
    <row r="10" spans="1:21" s="5" customFormat="1" ht="22.5" customHeight="1">
      <c r="B10" s="126" t="s">
        <v>106</v>
      </c>
      <c r="C10" s="126"/>
      <c r="D10" s="126"/>
      <c r="E10" s="126"/>
      <c r="F10" s="126"/>
      <c r="G10" s="126"/>
      <c r="H10" s="126"/>
      <c r="I10" s="126"/>
      <c r="J10" s="126"/>
      <c r="K10" s="2"/>
      <c r="S10" s="46"/>
      <c r="U10" s="2"/>
    </row>
    <row r="11" spans="1:21" ht="12.75" customHeight="1">
      <c r="B11" s="189" t="s">
        <v>5</v>
      </c>
      <c r="C11" s="149" t="s">
        <v>6</v>
      </c>
      <c r="D11" s="150"/>
      <c r="E11" s="150"/>
      <c r="F11" s="151"/>
      <c r="G11" s="190" t="s">
        <v>7</v>
      </c>
      <c r="H11" s="157"/>
      <c r="I11" s="189" t="s">
        <v>19</v>
      </c>
      <c r="J11" s="194" t="s">
        <v>20</v>
      </c>
      <c r="K11" s="2"/>
      <c r="Q11" s="5"/>
      <c r="S11" s="10"/>
      <c r="U11" s="2"/>
    </row>
    <row r="12" spans="1:21" ht="30" customHeight="1">
      <c r="B12" s="128"/>
      <c r="C12" s="132"/>
      <c r="D12" s="133"/>
      <c r="E12" s="133"/>
      <c r="F12" s="134"/>
      <c r="G12" s="63" t="s">
        <v>21</v>
      </c>
      <c r="H12" s="63" t="s">
        <v>10</v>
      </c>
      <c r="I12" s="128"/>
      <c r="J12" s="195"/>
      <c r="K12" s="2"/>
      <c r="Q12" s="5"/>
      <c r="S12" s="10"/>
      <c r="U12" s="2"/>
    </row>
    <row r="13" spans="1:21" ht="17.25" customHeight="1">
      <c r="B13" s="66">
        <v>1</v>
      </c>
      <c r="C13" s="169" t="s">
        <v>124</v>
      </c>
      <c r="D13" s="169"/>
      <c r="E13" s="169"/>
      <c r="F13" s="169"/>
      <c r="G13" s="64" t="s">
        <v>11</v>
      </c>
      <c r="H13" s="24">
        <v>3000</v>
      </c>
      <c r="I13" s="66">
        <v>2022</v>
      </c>
      <c r="J13" s="23">
        <f>H13*1.61179</f>
        <v>4835.37</v>
      </c>
      <c r="K13" s="2"/>
      <c r="Q13" s="5"/>
      <c r="S13" s="10"/>
      <c r="U13" s="2"/>
    </row>
    <row r="14" spans="1:21" ht="20.25" customHeight="1">
      <c r="B14" s="66">
        <v>2</v>
      </c>
      <c r="C14" s="202" t="s">
        <v>127</v>
      </c>
      <c r="D14" s="203"/>
      <c r="E14" s="203"/>
      <c r="F14" s="204"/>
      <c r="G14" s="64" t="s">
        <v>11</v>
      </c>
      <c r="H14" s="24">
        <v>500</v>
      </c>
      <c r="I14" s="66">
        <v>2022</v>
      </c>
      <c r="J14" s="23">
        <f>H14*1.61179</f>
        <v>805.89499999999998</v>
      </c>
      <c r="K14" s="2"/>
      <c r="Q14" s="5"/>
      <c r="S14" s="10"/>
      <c r="U14" s="2"/>
    </row>
    <row r="15" spans="1:21" ht="20.25" customHeight="1">
      <c r="B15" s="66">
        <v>3</v>
      </c>
      <c r="C15" s="145" t="s">
        <v>22</v>
      </c>
      <c r="D15" s="146"/>
      <c r="E15" s="146"/>
      <c r="F15" s="147"/>
      <c r="G15" s="64" t="s">
        <v>13</v>
      </c>
      <c r="H15" s="61">
        <v>1.6</v>
      </c>
      <c r="I15" s="66">
        <v>2022</v>
      </c>
      <c r="J15" s="23">
        <f>SUM(J13:J14)*1.6%</f>
        <v>90.260239999999996</v>
      </c>
      <c r="K15" s="2"/>
      <c r="Q15" s="5"/>
      <c r="S15" s="10"/>
      <c r="U15" s="2"/>
    </row>
    <row r="16" spans="1:21" s="5" customFormat="1" ht="18" customHeight="1">
      <c r="B16" s="126" t="s">
        <v>23</v>
      </c>
      <c r="C16" s="126"/>
      <c r="D16" s="126"/>
      <c r="E16" s="126"/>
      <c r="F16" s="126"/>
      <c r="G16" s="126"/>
      <c r="H16" s="126"/>
      <c r="I16" s="126"/>
      <c r="J16" s="126"/>
      <c r="K16" s="2"/>
      <c r="S16" s="46"/>
      <c r="U16" s="2"/>
    </row>
    <row r="17" spans="2:21" ht="15" customHeight="1">
      <c r="B17" s="170" t="s">
        <v>14</v>
      </c>
      <c r="C17" s="171"/>
      <c r="D17" s="172"/>
      <c r="E17" s="176" t="s">
        <v>15</v>
      </c>
      <c r="F17" s="177"/>
      <c r="G17" s="177"/>
      <c r="H17" s="177"/>
      <c r="I17" s="177"/>
      <c r="J17" s="178"/>
      <c r="K17" s="2"/>
      <c r="Q17" s="5"/>
      <c r="S17" s="10"/>
      <c r="U17" s="2"/>
    </row>
    <row r="18" spans="2:21" ht="12.75" customHeight="1">
      <c r="B18" s="173"/>
      <c r="C18" s="174"/>
      <c r="D18" s="175"/>
      <c r="E18" s="197" t="s">
        <v>16</v>
      </c>
      <c r="F18" s="198"/>
      <c r="G18" s="199" t="s">
        <v>17</v>
      </c>
      <c r="H18" s="200"/>
      <c r="I18" s="200"/>
      <c r="J18" s="201"/>
      <c r="K18" s="2"/>
      <c r="Q18" s="5"/>
      <c r="S18" s="10"/>
      <c r="U18" s="2"/>
    </row>
    <row r="19" spans="2:21">
      <c r="B19" s="139">
        <f>E19</f>
        <v>5731.525239999999</v>
      </c>
      <c r="C19" s="140"/>
      <c r="D19" s="141"/>
      <c r="E19" s="139">
        <f>SUM(J13:J15)</f>
        <v>5731.525239999999</v>
      </c>
      <c r="F19" s="141"/>
      <c r="G19" s="139"/>
      <c r="H19" s="140"/>
      <c r="I19" s="140"/>
      <c r="J19" s="141"/>
      <c r="K19" s="2"/>
      <c r="Q19" s="5"/>
      <c r="S19" s="10"/>
      <c r="U19" s="2"/>
    </row>
    <row r="20" spans="2:21" ht="221.25" customHeight="1">
      <c r="K20" s="2"/>
      <c r="Q20" s="5"/>
      <c r="S20" s="10"/>
      <c r="U20" s="2"/>
    </row>
    <row r="21" spans="2:21" hidden="1"/>
    <row r="22" spans="2:21" hidden="1"/>
    <row r="23" spans="2:21" hidden="1"/>
    <row r="24" spans="2:21" hidden="1"/>
    <row r="25" spans="2:21" hidden="1"/>
    <row r="26" spans="2:21" hidden="1"/>
    <row r="27" spans="2:21" hidden="1"/>
    <row r="28" spans="2:21" hidden="1"/>
    <row r="29" spans="2:21" hidden="1"/>
    <row r="30" spans="2:21" hidden="1"/>
    <row r="31" spans="2:21" hidden="1"/>
    <row r="32" spans="2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21" hidden="1"/>
    <row r="50" spans="1:21" hidden="1"/>
    <row r="51" spans="1:21" hidden="1"/>
    <row r="52" spans="1:21" hidden="1"/>
    <row r="53" spans="1:21" hidden="1"/>
    <row r="54" spans="1:21" hidden="1"/>
    <row r="55" spans="1:21" hidden="1"/>
    <row r="56" spans="1:21" hidden="1"/>
    <row r="57" spans="1:21" hidden="1"/>
    <row r="58" spans="1:21">
      <c r="H58" s="165"/>
      <c r="I58" s="165"/>
      <c r="J58" s="165"/>
      <c r="K58" s="2"/>
      <c r="Q58" s="5"/>
      <c r="S58" s="10"/>
      <c r="U58" s="2"/>
    </row>
    <row r="59" spans="1:21">
      <c r="F59" s="120"/>
      <c r="G59" s="120"/>
      <c r="H59" s="120"/>
      <c r="I59" s="120"/>
      <c r="J59" s="120"/>
      <c r="K59" s="2"/>
      <c r="Q59" s="5"/>
      <c r="S59" s="10"/>
      <c r="U59" s="2"/>
    </row>
    <row r="60" spans="1:21">
      <c r="B60" s="121"/>
      <c r="C60" s="121"/>
      <c r="D60" s="3"/>
      <c r="E60" s="3"/>
      <c r="G60" s="165"/>
      <c r="H60" s="165"/>
      <c r="I60" s="165"/>
      <c r="J60" s="165"/>
      <c r="K60" s="2"/>
      <c r="Q60" s="5"/>
      <c r="S60" s="10"/>
      <c r="U60" s="2"/>
    </row>
    <row r="61" spans="1:21" ht="15.75">
      <c r="B61" s="122" t="s">
        <v>1</v>
      </c>
      <c r="C61" s="122"/>
      <c r="D61" s="122"/>
      <c r="E61" s="122"/>
      <c r="F61" s="122"/>
      <c r="G61" s="122"/>
      <c r="H61" s="122"/>
      <c r="I61" s="122"/>
      <c r="J61" s="122"/>
      <c r="K61" s="2"/>
      <c r="Q61" s="5"/>
      <c r="S61" s="10"/>
      <c r="U61" s="2"/>
    </row>
    <row r="62" spans="1:21">
      <c r="B62" s="4"/>
      <c r="C62" s="196" t="s">
        <v>18</v>
      </c>
      <c r="D62" s="196"/>
      <c r="E62" s="196"/>
      <c r="F62" s="196"/>
      <c r="G62" s="196"/>
      <c r="H62" s="196"/>
      <c r="I62" s="196"/>
      <c r="J62" s="11"/>
      <c r="K62" s="2"/>
      <c r="Q62" s="5"/>
      <c r="S62" s="10"/>
      <c r="U62" s="2"/>
    </row>
    <row r="63" spans="1:21" ht="20.25">
      <c r="B63" s="4"/>
      <c r="C63" s="123" t="s">
        <v>3</v>
      </c>
      <c r="D63" s="123"/>
      <c r="E63" s="123"/>
      <c r="F63" s="123"/>
      <c r="G63" s="123"/>
      <c r="H63" s="123"/>
      <c r="I63" s="123"/>
      <c r="J63" s="12"/>
      <c r="K63" s="2"/>
      <c r="Q63" s="5"/>
      <c r="S63" s="10"/>
      <c r="U63" s="2"/>
    </row>
    <row r="64" spans="1:21" s="5" customFormat="1" ht="43.5" customHeight="1">
      <c r="A64" s="21"/>
      <c r="B64" s="193" t="s">
        <v>33</v>
      </c>
      <c r="C64" s="193"/>
      <c r="D64" s="193"/>
      <c r="E64" s="193"/>
      <c r="F64" s="193"/>
      <c r="G64" s="193"/>
      <c r="H64" s="193"/>
      <c r="I64" s="193"/>
      <c r="J64" s="193"/>
      <c r="K64" s="2"/>
      <c r="S64" s="46"/>
      <c r="U64" s="2"/>
    </row>
    <row r="65" spans="2:21">
      <c r="C65" s="125" t="s">
        <v>4</v>
      </c>
      <c r="D65" s="125"/>
      <c r="E65" s="125"/>
      <c r="F65" s="125"/>
      <c r="G65" s="125"/>
      <c r="H65" s="125"/>
      <c r="I65" s="125"/>
      <c r="J65" s="13"/>
      <c r="K65" s="2"/>
      <c r="Q65" s="5"/>
      <c r="S65" s="10"/>
      <c r="U65" s="2"/>
    </row>
    <row r="66" spans="2:21" s="5" customFormat="1" ht="22.5" customHeight="1">
      <c r="B66" s="126" t="s">
        <v>107</v>
      </c>
      <c r="C66" s="126"/>
      <c r="D66" s="126"/>
      <c r="E66" s="126"/>
      <c r="F66" s="126"/>
      <c r="G66" s="126"/>
      <c r="H66" s="126"/>
      <c r="I66" s="126"/>
      <c r="J66" s="126"/>
      <c r="K66" s="2"/>
      <c r="S66" s="46"/>
      <c r="U66" s="2"/>
    </row>
    <row r="67" spans="2:21" ht="12.75" customHeight="1">
      <c r="B67" s="189" t="s">
        <v>5</v>
      </c>
      <c r="C67" s="149" t="s">
        <v>6</v>
      </c>
      <c r="D67" s="150"/>
      <c r="E67" s="150"/>
      <c r="F67" s="151"/>
      <c r="G67" s="190" t="s">
        <v>7</v>
      </c>
      <c r="H67" s="157"/>
      <c r="I67" s="189" t="s">
        <v>19</v>
      </c>
      <c r="J67" s="194" t="s">
        <v>20</v>
      </c>
      <c r="K67" s="2"/>
      <c r="Q67" s="5"/>
      <c r="S67" s="10"/>
      <c r="U67" s="2"/>
    </row>
    <row r="68" spans="2:21" ht="30" customHeight="1">
      <c r="B68" s="128"/>
      <c r="C68" s="132"/>
      <c r="D68" s="133"/>
      <c r="E68" s="133"/>
      <c r="F68" s="134"/>
      <c r="G68" s="63" t="s">
        <v>21</v>
      </c>
      <c r="H68" s="63" t="s">
        <v>10</v>
      </c>
      <c r="I68" s="128"/>
      <c r="J68" s="195"/>
      <c r="K68" s="2"/>
      <c r="Q68" s="5"/>
      <c r="S68" s="10"/>
      <c r="U68" s="2"/>
    </row>
    <row r="69" spans="2:21" ht="17.25" customHeight="1">
      <c r="B69" s="66">
        <v>1</v>
      </c>
      <c r="C69" s="169" t="s">
        <v>124</v>
      </c>
      <c r="D69" s="169"/>
      <c r="E69" s="169"/>
      <c r="F69" s="169"/>
      <c r="G69" s="64" t="s">
        <v>11</v>
      </c>
      <c r="H69" s="24">
        <v>3000</v>
      </c>
      <c r="I69" s="66">
        <v>2023</v>
      </c>
      <c r="J69" s="23">
        <f>H69*1.67948</f>
        <v>5038.4400000000005</v>
      </c>
      <c r="K69" s="2"/>
      <c r="Q69" s="5"/>
      <c r="S69" s="10"/>
      <c r="U69" s="2"/>
    </row>
    <row r="70" spans="2:21" ht="20.25" customHeight="1">
      <c r="B70" s="66">
        <v>2</v>
      </c>
      <c r="C70" s="202" t="s">
        <v>127</v>
      </c>
      <c r="D70" s="203"/>
      <c r="E70" s="203"/>
      <c r="F70" s="204"/>
      <c r="G70" s="64" t="s">
        <v>11</v>
      </c>
      <c r="H70" s="24">
        <v>500</v>
      </c>
      <c r="I70" s="66">
        <v>2023</v>
      </c>
      <c r="J70" s="23">
        <f>H70*1.67948</f>
        <v>839.74</v>
      </c>
      <c r="K70" s="2"/>
      <c r="Q70" s="5"/>
      <c r="S70" s="10"/>
      <c r="U70" s="2"/>
    </row>
    <row r="71" spans="2:21" ht="20.25" customHeight="1">
      <c r="B71" s="66">
        <v>3</v>
      </c>
      <c r="C71" s="145" t="s">
        <v>22</v>
      </c>
      <c r="D71" s="146"/>
      <c r="E71" s="146"/>
      <c r="F71" s="147"/>
      <c r="G71" s="64" t="s">
        <v>13</v>
      </c>
      <c r="H71" s="61">
        <v>1.6</v>
      </c>
      <c r="I71" s="66">
        <v>2023</v>
      </c>
      <c r="J71" s="23">
        <f>SUM(J69:J70)*1.6%</f>
        <v>94.050880000000006</v>
      </c>
      <c r="K71" s="2"/>
      <c r="Q71" s="5"/>
      <c r="S71" s="10"/>
      <c r="U71" s="2"/>
    </row>
    <row r="72" spans="2:21" s="5" customFormat="1" ht="18" customHeight="1">
      <c r="B72" s="126" t="s">
        <v>23</v>
      </c>
      <c r="C72" s="126"/>
      <c r="D72" s="126"/>
      <c r="E72" s="126"/>
      <c r="F72" s="126"/>
      <c r="G72" s="126"/>
      <c r="H72" s="126"/>
      <c r="I72" s="126"/>
      <c r="J72" s="126"/>
      <c r="K72" s="2"/>
      <c r="S72" s="46"/>
      <c r="U72" s="2"/>
    </row>
    <row r="73" spans="2:21" ht="15" customHeight="1">
      <c r="B73" s="170" t="s">
        <v>14</v>
      </c>
      <c r="C73" s="171"/>
      <c r="D73" s="172"/>
      <c r="E73" s="176" t="s">
        <v>15</v>
      </c>
      <c r="F73" s="177"/>
      <c r="G73" s="177"/>
      <c r="H73" s="177"/>
      <c r="I73" s="177"/>
      <c r="J73" s="178"/>
      <c r="K73" s="2"/>
      <c r="Q73" s="5"/>
      <c r="S73" s="10"/>
      <c r="U73" s="2"/>
    </row>
    <row r="74" spans="2:21" ht="12.75" customHeight="1">
      <c r="B74" s="173"/>
      <c r="C74" s="174"/>
      <c r="D74" s="175"/>
      <c r="E74" s="197" t="s">
        <v>16</v>
      </c>
      <c r="F74" s="198"/>
      <c r="G74" s="199" t="s">
        <v>17</v>
      </c>
      <c r="H74" s="200"/>
      <c r="I74" s="200"/>
      <c r="J74" s="201"/>
      <c r="K74" s="2"/>
      <c r="Q74" s="5"/>
      <c r="S74" s="10"/>
      <c r="U74" s="2"/>
    </row>
    <row r="75" spans="2:21">
      <c r="B75" s="139">
        <f>E75</f>
        <v>5972.2308800000001</v>
      </c>
      <c r="C75" s="140"/>
      <c r="D75" s="141"/>
      <c r="E75" s="139">
        <f>SUM(J69:J71)</f>
        <v>5972.2308800000001</v>
      </c>
      <c r="F75" s="141"/>
      <c r="G75" s="139"/>
      <c r="H75" s="140"/>
      <c r="I75" s="140"/>
      <c r="J75" s="141"/>
      <c r="K75" s="2"/>
      <c r="Q75" s="5"/>
      <c r="S75" s="10"/>
      <c r="U75" s="2"/>
    </row>
  </sheetData>
  <mergeCells count="52">
    <mergeCell ref="G75:J75"/>
    <mergeCell ref="B72:J72"/>
    <mergeCell ref="B73:D74"/>
    <mergeCell ref="E73:J73"/>
    <mergeCell ref="E74:F74"/>
    <mergeCell ref="G74:J74"/>
    <mergeCell ref="C69:F69"/>
    <mergeCell ref="C70:F70"/>
    <mergeCell ref="C71:F71"/>
    <mergeCell ref="B75:D75"/>
    <mergeCell ref="E75:F75"/>
    <mergeCell ref="B64:J64"/>
    <mergeCell ref="C65:I65"/>
    <mergeCell ref="B66:J66"/>
    <mergeCell ref="B67:B68"/>
    <mergeCell ref="C67:F68"/>
    <mergeCell ref="G67:H67"/>
    <mergeCell ref="I67:I68"/>
    <mergeCell ref="J67:J68"/>
    <mergeCell ref="B60:C60"/>
    <mergeCell ref="G60:J60"/>
    <mergeCell ref="B61:J61"/>
    <mergeCell ref="C62:I62"/>
    <mergeCell ref="C63:I63"/>
    <mergeCell ref="H58:J58"/>
    <mergeCell ref="F59:J59"/>
    <mergeCell ref="C14:F14"/>
    <mergeCell ref="C13:F13"/>
    <mergeCell ref="B19:D19"/>
    <mergeCell ref="E19:F19"/>
    <mergeCell ref="I11:I12"/>
    <mergeCell ref="C15:F15"/>
    <mergeCell ref="B17:D18"/>
    <mergeCell ref="E18:F18"/>
    <mergeCell ref="B16:J16"/>
    <mergeCell ref="G18:J18"/>
    <mergeCell ref="F4:J4"/>
    <mergeCell ref="B8:J8"/>
    <mergeCell ref="G19:J19"/>
    <mergeCell ref="E17:J17"/>
    <mergeCell ref="H1:J1"/>
    <mergeCell ref="F2:J2"/>
    <mergeCell ref="B4:C4"/>
    <mergeCell ref="B5:J5"/>
    <mergeCell ref="J11:J12"/>
    <mergeCell ref="C6:I6"/>
    <mergeCell ref="C7:I7"/>
    <mergeCell ref="C9:I9"/>
    <mergeCell ref="B10:J10"/>
    <mergeCell ref="B11:B12"/>
    <mergeCell ref="C11:F12"/>
    <mergeCell ref="G11:H11"/>
  </mergeCells>
  <pageMargins left="0.23622047244094491" right="0" top="0" bottom="0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Normal="100" workbookViewId="0">
      <selection activeCell="B9" sqref="B9:J9"/>
    </sheetView>
  </sheetViews>
  <sheetFormatPr defaultColWidth="8.85546875" defaultRowHeight="12.75"/>
  <cols>
    <col min="1" max="1" width="1.42578125" style="6" customWidth="1"/>
    <col min="2" max="2" width="3.85546875" style="6" customWidth="1"/>
    <col min="3" max="3" width="19.28515625" style="6" customWidth="1"/>
    <col min="4" max="4" width="20.5703125" style="6" customWidth="1"/>
    <col min="5" max="5" width="22.7109375" style="6" customWidth="1"/>
    <col min="6" max="6" width="17" style="6" customWidth="1"/>
    <col min="7" max="7" width="7.5703125" style="6" customWidth="1"/>
    <col min="8" max="8" width="9.28515625" style="6" customWidth="1"/>
    <col min="9" max="9" width="13.28515625" style="6" customWidth="1"/>
    <col min="10" max="10" width="14.85546875" style="6" customWidth="1"/>
    <col min="11" max="12" width="8.85546875" style="6"/>
    <col min="13" max="13" width="10.140625" style="6" hidden="1" customWidth="1"/>
    <col min="14" max="14" width="11.85546875" style="6" hidden="1" customWidth="1"/>
    <col min="15" max="16" width="0" style="6" hidden="1" customWidth="1"/>
    <col min="17" max="19" width="8.85546875" style="6"/>
    <col min="20" max="20" width="10.85546875" style="6" bestFit="1" customWidth="1"/>
    <col min="21" max="254" width="8.85546875" style="6"/>
    <col min="255" max="255" width="1.42578125" style="6" customWidth="1"/>
    <col min="256" max="256" width="3.85546875" style="6" customWidth="1"/>
    <col min="257" max="257" width="26.5703125" style="6" customWidth="1"/>
    <col min="258" max="258" width="25.7109375" style="6" customWidth="1"/>
    <col min="259" max="259" width="25" style="6" customWidth="1"/>
    <col min="260" max="260" width="1.85546875" style="6" customWidth="1"/>
    <col min="261" max="261" width="8.5703125" style="6" customWidth="1"/>
    <col min="262" max="262" width="9.28515625" style="6" customWidth="1"/>
    <col min="263" max="263" width="12.7109375" style="6" customWidth="1"/>
    <col min="264" max="264" width="15.5703125" style="6" customWidth="1"/>
    <col min="265" max="265" width="8.85546875" style="6"/>
    <col min="266" max="266" width="11" style="6" bestFit="1" customWidth="1"/>
    <col min="267" max="510" width="8.85546875" style="6"/>
    <col min="511" max="511" width="1.42578125" style="6" customWidth="1"/>
    <col min="512" max="512" width="3.85546875" style="6" customWidth="1"/>
    <col min="513" max="513" width="26.5703125" style="6" customWidth="1"/>
    <col min="514" max="514" width="25.7109375" style="6" customWidth="1"/>
    <col min="515" max="515" width="25" style="6" customWidth="1"/>
    <col min="516" max="516" width="1.85546875" style="6" customWidth="1"/>
    <col min="517" max="517" width="8.5703125" style="6" customWidth="1"/>
    <col min="518" max="518" width="9.28515625" style="6" customWidth="1"/>
    <col min="519" max="519" width="12.7109375" style="6" customWidth="1"/>
    <col min="520" max="520" width="15.5703125" style="6" customWidth="1"/>
    <col min="521" max="521" width="8.85546875" style="6"/>
    <col min="522" max="522" width="11" style="6" bestFit="1" customWidth="1"/>
    <col min="523" max="766" width="8.85546875" style="6"/>
    <col min="767" max="767" width="1.42578125" style="6" customWidth="1"/>
    <col min="768" max="768" width="3.85546875" style="6" customWidth="1"/>
    <col min="769" max="769" width="26.5703125" style="6" customWidth="1"/>
    <col min="770" max="770" width="25.7109375" style="6" customWidth="1"/>
    <col min="771" max="771" width="25" style="6" customWidth="1"/>
    <col min="772" max="772" width="1.85546875" style="6" customWidth="1"/>
    <col min="773" max="773" width="8.5703125" style="6" customWidth="1"/>
    <col min="774" max="774" width="9.28515625" style="6" customWidth="1"/>
    <col min="775" max="775" width="12.7109375" style="6" customWidth="1"/>
    <col min="776" max="776" width="15.5703125" style="6" customWidth="1"/>
    <col min="777" max="777" width="8.85546875" style="6"/>
    <col min="778" max="778" width="11" style="6" bestFit="1" customWidth="1"/>
    <col min="779" max="1022" width="8.85546875" style="6"/>
    <col min="1023" max="1023" width="1.42578125" style="6" customWidth="1"/>
    <col min="1024" max="1024" width="3.85546875" style="6" customWidth="1"/>
    <col min="1025" max="1025" width="26.5703125" style="6" customWidth="1"/>
    <col min="1026" max="1026" width="25.7109375" style="6" customWidth="1"/>
    <col min="1027" max="1027" width="25" style="6" customWidth="1"/>
    <col min="1028" max="1028" width="1.85546875" style="6" customWidth="1"/>
    <col min="1029" max="1029" width="8.5703125" style="6" customWidth="1"/>
    <col min="1030" max="1030" width="9.28515625" style="6" customWidth="1"/>
    <col min="1031" max="1031" width="12.7109375" style="6" customWidth="1"/>
    <col min="1032" max="1032" width="15.5703125" style="6" customWidth="1"/>
    <col min="1033" max="1033" width="8.85546875" style="6"/>
    <col min="1034" max="1034" width="11" style="6" bestFit="1" customWidth="1"/>
    <col min="1035" max="1278" width="8.85546875" style="6"/>
    <col min="1279" max="1279" width="1.42578125" style="6" customWidth="1"/>
    <col min="1280" max="1280" width="3.85546875" style="6" customWidth="1"/>
    <col min="1281" max="1281" width="26.5703125" style="6" customWidth="1"/>
    <col min="1282" max="1282" width="25.7109375" style="6" customWidth="1"/>
    <col min="1283" max="1283" width="25" style="6" customWidth="1"/>
    <col min="1284" max="1284" width="1.85546875" style="6" customWidth="1"/>
    <col min="1285" max="1285" width="8.5703125" style="6" customWidth="1"/>
    <col min="1286" max="1286" width="9.28515625" style="6" customWidth="1"/>
    <col min="1287" max="1287" width="12.7109375" style="6" customWidth="1"/>
    <col min="1288" max="1288" width="15.5703125" style="6" customWidth="1"/>
    <col min="1289" max="1289" width="8.85546875" style="6"/>
    <col min="1290" max="1290" width="11" style="6" bestFit="1" customWidth="1"/>
    <col min="1291" max="1534" width="8.85546875" style="6"/>
    <col min="1535" max="1535" width="1.42578125" style="6" customWidth="1"/>
    <col min="1536" max="1536" width="3.85546875" style="6" customWidth="1"/>
    <col min="1537" max="1537" width="26.5703125" style="6" customWidth="1"/>
    <col min="1538" max="1538" width="25.7109375" style="6" customWidth="1"/>
    <col min="1539" max="1539" width="25" style="6" customWidth="1"/>
    <col min="1540" max="1540" width="1.85546875" style="6" customWidth="1"/>
    <col min="1541" max="1541" width="8.5703125" style="6" customWidth="1"/>
    <col min="1542" max="1542" width="9.28515625" style="6" customWidth="1"/>
    <col min="1543" max="1543" width="12.7109375" style="6" customWidth="1"/>
    <col min="1544" max="1544" width="15.5703125" style="6" customWidth="1"/>
    <col min="1545" max="1545" width="8.85546875" style="6"/>
    <col min="1546" max="1546" width="11" style="6" bestFit="1" customWidth="1"/>
    <col min="1547" max="1790" width="8.85546875" style="6"/>
    <col min="1791" max="1791" width="1.42578125" style="6" customWidth="1"/>
    <col min="1792" max="1792" width="3.85546875" style="6" customWidth="1"/>
    <col min="1793" max="1793" width="26.5703125" style="6" customWidth="1"/>
    <col min="1794" max="1794" width="25.7109375" style="6" customWidth="1"/>
    <col min="1795" max="1795" width="25" style="6" customWidth="1"/>
    <col min="1796" max="1796" width="1.85546875" style="6" customWidth="1"/>
    <col min="1797" max="1797" width="8.5703125" style="6" customWidth="1"/>
    <col min="1798" max="1798" width="9.28515625" style="6" customWidth="1"/>
    <col min="1799" max="1799" width="12.7109375" style="6" customWidth="1"/>
    <col min="1800" max="1800" width="15.5703125" style="6" customWidth="1"/>
    <col min="1801" max="1801" width="8.85546875" style="6"/>
    <col min="1802" max="1802" width="11" style="6" bestFit="1" customWidth="1"/>
    <col min="1803" max="2046" width="8.85546875" style="6"/>
    <col min="2047" max="2047" width="1.42578125" style="6" customWidth="1"/>
    <col min="2048" max="2048" width="3.85546875" style="6" customWidth="1"/>
    <col min="2049" max="2049" width="26.5703125" style="6" customWidth="1"/>
    <col min="2050" max="2050" width="25.7109375" style="6" customWidth="1"/>
    <col min="2051" max="2051" width="25" style="6" customWidth="1"/>
    <col min="2052" max="2052" width="1.85546875" style="6" customWidth="1"/>
    <col min="2053" max="2053" width="8.5703125" style="6" customWidth="1"/>
    <col min="2054" max="2054" width="9.28515625" style="6" customWidth="1"/>
    <col min="2055" max="2055" width="12.7109375" style="6" customWidth="1"/>
    <col min="2056" max="2056" width="15.5703125" style="6" customWidth="1"/>
    <col min="2057" max="2057" width="8.85546875" style="6"/>
    <col min="2058" max="2058" width="11" style="6" bestFit="1" customWidth="1"/>
    <col min="2059" max="2302" width="8.85546875" style="6"/>
    <col min="2303" max="2303" width="1.42578125" style="6" customWidth="1"/>
    <col min="2304" max="2304" width="3.85546875" style="6" customWidth="1"/>
    <col min="2305" max="2305" width="26.5703125" style="6" customWidth="1"/>
    <col min="2306" max="2306" width="25.7109375" style="6" customWidth="1"/>
    <col min="2307" max="2307" width="25" style="6" customWidth="1"/>
    <col min="2308" max="2308" width="1.85546875" style="6" customWidth="1"/>
    <col min="2309" max="2309" width="8.5703125" style="6" customWidth="1"/>
    <col min="2310" max="2310" width="9.28515625" style="6" customWidth="1"/>
    <col min="2311" max="2311" width="12.7109375" style="6" customWidth="1"/>
    <col min="2312" max="2312" width="15.5703125" style="6" customWidth="1"/>
    <col min="2313" max="2313" width="8.85546875" style="6"/>
    <col min="2314" max="2314" width="11" style="6" bestFit="1" customWidth="1"/>
    <col min="2315" max="2558" width="8.85546875" style="6"/>
    <col min="2559" max="2559" width="1.42578125" style="6" customWidth="1"/>
    <col min="2560" max="2560" width="3.85546875" style="6" customWidth="1"/>
    <col min="2561" max="2561" width="26.5703125" style="6" customWidth="1"/>
    <col min="2562" max="2562" width="25.7109375" style="6" customWidth="1"/>
    <col min="2563" max="2563" width="25" style="6" customWidth="1"/>
    <col min="2564" max="2564" width="1.85546875" style="6" customWidth="1"/>
    <col min="2565" max="2565" width="8.5703125" style="6" customWidth="1"/>
    <col min="2566" max="2566" width="9.28515625" style="6" customWidth="1"/>
    <col min="2567" max="2567" width="12.7109375" style="6" customWidth="1"/>
    <col min="2568" max="2568" width="15.5703125" style="6" customWidth="1"/>
    <col min="2569" max="2569" width="8.85546875" style="6"/>
    <col min="2570" max="2570" width="11" style="6" bestFit="1" customWidth="1"/>
    <col min="2571" max="2814" width="8.85546875" style="6"/>
    <col min="2815" max="2815" width="1.42578125" style="6" customWidth="1"/>
    <col min="2816" max="2816" width="3.85546875" style="6" customWidth="1"/>
    <col min="2817" max="2817" width="26.5703125" style="6" customWidth="1"/>
    <col min="2818" max="2818" width="25.7109375" style="6" customWidth="1"/>
    <col min="2819" max="2819" width="25" style="6" customWidth="1"/>
    <col min="2820" max="2820" width="1.85546875" style="6" customWidth="1"/>
    <col min="2821" max="2821" width="8.5703125" style="6" customWidth="1"/>
    <col min="2822" max="2822" width="9.28515625" style="6" customWidth="1"/>
    <col min="2823" max="2823" width="12.7109375" style="6" customWidth="1"/>
    <col min="2824" max="2824" width="15.5703125" style="6" customWidth="1"/>
    <col min="2825" max="2825" width="8.85546875" style="6"/>
    <col min="2826" max="2826" width="11" style="6" bestFit="1" customWidth="1"/>
    <col min="2827" max="3070" width="8.85546875" style="6"/>
    <col min="3071" max="3071" width="1.42578125" style="6" customWidth="1"/>
    <col min="3072" max="3072" width="3.85546875" style="6" customWidth="1"/>
    <col min="3073" max="3073" width="26.5703125" style="6" customWidth="1"/>
    <col min="3074" max="3074" width="25.7109375" style="6" customWidth="1"/>
    <col min="3075" max="3075" width="25" style="6" customWidth="1"/>
    <col min="3076" max="3076" width="1.85546875" style="6" customWidth="1"/>
    <col min="3077" max="3077" width="8.5703125" style="6" customWidth="1"/>
    <col min="3078" max="3078" width="9.28515625" style="6" customWidth="1"/>
    <col min="3079" max="3079" width="12.7109375" style="6" customWidth="1"/>
    <col min="3080" max="3080" width="15.5703125" style="6" customWidth="1"/>
    <col min="3081" max="3081" width="8.85546875" style="6"/>
    <col min="3082" max="3082" width="11" style="6" bestFit="1" customWidth="1"/>
    <col min="3083" max="3326" width="8.85546875" style="6"/>
    <col min="3327" max="3327" width="1.42578125" style="6" customWidth="1"/>
    <col min="3328" max="3328" width="3.85546875" style="6" customWidth="1"/>
    <col min="3329" max="3329" width="26.5703125" style="6" customWidth="1"/>
    <col min="3330" max="3330" width="25.7109375" style="6" customWidth="1"/>
    <col min="3331" max="3331" width="25" style="6" customWidth="1"/>
    <col min="3332" max="3332" width="1.85546875" style="6" customWidth="1"/>
    <col min="3333" max="3333" width="8.5703125" style="6" customWidth="1"/>
    <col min="3334" max="3334" width="9.28515625" style="6" customWidth="1"/>
    <col min="3335" max="3335" width="12.7109375" style="6" customWidth="1"/>
    <col min="3336" max="3336" width="15.5703125" style="6" customWidth="1"/>
    <col min="3337" max="3337" width="8.85546875" style="6"/>
    <col min="3338" max="3338" width="11" style="6" bestFit="1" customWidth="1"/>
    <col min="3339" max="3582" width="8.85546875" style="6"/>
    <col min="3583" max="3583" width="1.42578125" style="6" customWidth="1"/>
    <col min="3584" max="3584" width="3.85546875" style="6" customWidth="1"/>
    <col min="3585" max="3585" width="26.5703125" style="6" customWidth="1"/>
    <col min="3586" max="3586" width="25.7109375" style="6" customWidth="1"/>
    <col min="3587" max="3587" width="25" style="6" customWidth="1"/>
    <col min="3588" max="3588" width="1.85546875" style="6" customWidth="1"/>
    <col min="3589" max="3589" width="8.5703125" style="6" customWidth="1"/>
    <col min="3590" max="3590" width="9.28515625" style="6" customWidth="1"/>
    <col min="3591" max="3591" width="12.7109375" style="6" customWidth="1"/>
    <col min="3592" max="3592" width="15.5703125" style="6" customWidth="1"/>
    <col min="3593" max="3593" width="8.85546875" style="6"/>
    <col min="3594" max="3594" width="11" style="6" bestFit="1" customWidth="1"/>
    <col min="3595" max="3838" width="8.85546875" style="6"/>
    <col min="3839" max="3839" width="1.42578125" style="6" customWidth="1"/>
    <col min="3840" max="3840" width="3.85546875" style="6" customWidth="1"/>
    <col min="3841" max="3841" width="26.5703125" style="6" customWidth="1"/>
    <col min="3842" max="3842" width="25.7109375" style="6" customWidth="1"/>
    <col min="3843" max="3843" width="25" style="6" customWidth="1"/>
    <col min="3844" max="3844" width="1.85546875" style="6" customWidth="1"/>
    <col min="3845" max="3845" width="8.5703125" style="6" customWidth="1"/>
    <col min="3846" max="3846" width="9.28515625" style="6" customWidth="1"/>
    <col min="3847" max="3847" width="12.7109375" style="6" customWidth="1"/>
    <col min="3848" max="3848" width="15.5703125" style="6" customWidth="1"/>
    <col min="3849" max="3849" width="8.85546875" style="6"/>
    <col min="3850" max="3850" width="11" style="6" bestFit="1" customWidth="1"/>
    <col min="3851" max="4094" width="8.85546875" style="6"/>
    <col min="4095" max="4095" width="1.42578125" style="6" customWidth="1"/>
    <col min="4096" max="4096" width="3.85546875" style="6" customWidth="1"/>
    <col min="4097" max="4097" width="26.5703125" style="6" customWidth="1"/>
    <col min="4098" max="4098" width="25.7109375" style="6" customWidth="1"/>
    <col min="4099" max="4099" width="25" style="6" customWidth="1"/>
    <col min="4100" max="4100" width="1.85546875" style="6" customWidth="1"/>
    <col min="4101" max="4101" width="8.5703125" style="6" customWidth="1"/>
    <col min="4102" max="4102" width="9.28515625" style="6" customWidth="1"/>
    <col min="4103" max="4103" width="12.7109375" style="6" customWidth="1"/>
    <col min="4104" max="4104" width="15.5703125" style="6" customWidth="1"/>
    <col min="4105" max="4105" width="8.85546875" style="6"/>
    <col min="4106" max="4106" width="11" style="6" bestFit="1" customWidth="1"/>
    <col min="4107" max="4350" width="8.85546875" style="6"/>
    <col min="4351" max="4351" width="1.42578125" style="6" customWidth="1"/>
    <col min="4352" max="4352" width="3.85546875" style="6" customWidth="1"/>
    <col min="4353" max="4353" width="26.5703125" style="6" customWidth="1"/>
    <col min="4354" max="4354" width="25.7109375" style="6" customWidth="1"/>
    <col min="4355" max="4355" width="25" style="6" customWidth="1"/>
    <col min="4356" max="4356" width="1.85546875" style="6" customWidth="1"/>
    <col min="4357" max="4357" width="8.5703125" style="6" customWidth="1"/>
    <col min="4358" max="4358" width="9.28515625" style="6" customWidth="1"/>
    <col min="4359" max="4359" width="12.7109375" style="6" customWidth="1"/>
    <col min="4360" max="4360" width="15.5703125" style="6" customWidth="1"/>
    <col min="4361" max="4361" width="8.85546875" style="6"/>
    <col min="4362" max="4362" width="11" style="6" bestFit="1" customWidth="1"/>
    <col min="4363" max="4606" width="8.85546875" style="6"/>
    <col min="4607" max="4607" width="1.42578125" style="6" customWidth="1"/>
    <col min="4608" max="4608" width="3.85546875" style="6" customWidth="1"/>
    <col min="4609" max="4609" width="26.5703125" style="6" customWidth="1"/>
    <col min="4610" max="4610" width="25.7109375" style="6" customWidth="1"/>
    <col min="4611" max="4611" width="25" style="6" customWidth="1"/>
    <col min="4612" max="4612" width="1.85546875" style="6" customWidth="1"/>
    <col min="4613" max="4613" width="8.5703125" style="6" customWidth="1"/>
    <col min="4614" max="4614" width="9.28515625" style="6" customWidth="1"/>
    <col min="4615" max="4615" width="12.7109375" style="6" customWidth="1"/>
    <col min="4616" max="4616" width="15.5703125" style="6" customWidth="1"/>
    <col min="4617" max="4617" width="8.85546875" style="6"/>
    <col min="4618" max="4618" width="11" style="6" bestFit="1" customWidth="1"/>
    <col min="4619" max="4862" width="8.85546875" style="6"/>
    <col min="4863" max="4863" width="1.42578125" style="6" customWidth="1"/>
    <col min="4864" max="4864" width="3.85546875" style="6" customWidth="1"/>
    <col min="4865" max="4865" width="26.5703125" style="6" customWidth="1"/>
    <col min="4866" max="4866" width="25.7109375" style="6" customWidth="1"/>
    <col min="4867" max="4867" width="25" style="6" customWidth="1"/>
    <col min="4868" max="4868" width="1.85546875" style="6" customWidth="1"/>
    <col min="4869" max="4869" width="8.5703125" style="6" customWidth="1"/>
    <col min="4870" max="4870" width="9.28515625" style="6" customWidth="1"/>
    <col min="4871" max="4871" width="12.7109375" style="6" customWidth="1"/>
    <col min="4872" max="4872" width="15.5703125" style="6" customWidth="1"/>
    <col min="4873" max="4873" width="8.85546875" style="6"/>
    <col min="4874" max="4874" width="11" style="6" bestFit="1" customWidth="1"/>
    <col min="4875" max="5118" width="8.85546875" style="6"/>
    <col min="5119" max="5119" width="1.42578125" style="6" customWidth="1"/>
    <col min="5120" max="5120" width="3.85546875" style="6" customWidth="1"/>
    <col min="5121" max="5121" width="26.5703125" style="6" customWidth="1"/>
    <col min="5122" max="5122" width="25.7109375" style="6" customWidth="1"/>
    <col min="5123" max="5123" width="25" style="6" customWidth="1"/>
    <col min="5124" max="5124" width="1.85546875" style="6" customWidth="1"/>
    <col min="5125" max="5125" width="8.5703125" style="6" customWidth="1"/>
    <col min="5126" max="5126" width="9.28515625" style="6" customWidth="1"/>
    <col min="5127" max="5127" width="12.7109375" style="6" customWidth="1"/>
    <col min="5128" max="5128" width="15.5703125" style="6" customWidth="1"/>
    <col min="5129" max="5129" width="8.85546875" style="6"/>
    <col min="5130" max="5130" width="11" style="6" bestFit="1" customWidth="1"/>
    <col min="5131" max="5374" width="8.85546875" style="6"/>
    <col min="5375" max="5375" width="1.42578125" style="6" customWidth="1"/>
    <col min="5376" max="5376" width="3.85546875" style="6" customWidth="1"/>
    <col min="5377" max="5377" width="26.5703125" style="6" customWidth="1"/>
    <col min="5378" max="5378" width="25.7109375" style="6" customWidth="1"/>
    <col min="5379" max="5379" width="25" style="6" customWidth="1"/>
    <col min="5380" max="5380" width="1.85546875" style="6" customWidth="1"/>
    <col min="5381" max="5381" width="8.5703125" style="6" customWidth="1"/>
    <col min="5382" max="5382" width="9.28515625" style="6" customWidth="1"/>
    <col min="5383" max="5383" width="12.7109375" style="6" customWidth="1"/>
    <col min="5384" max="5384" width="15.5703125" style="6" customWidth="1"/>
    <col min="5385" max="5385" width="8.85546875" style="6"/>
    <col min="5386" max="5386" width="11" style="6" bestFit="1" customWidth="1"/>
    <col min="5387" max="5630" width="8.85546875" style="6"/>
    <col min="5631" max="5631" width="1.42578125" style="6" customWidth="1"/>
    <col min="5632" max="5632" width="3.85546875" style="6" customWidth="1"/>
    <col min="5633" max="5633" width="26.5703125" style="6" customWidth="1"/>
    <col min="5634" max="5634" width="25.7109375" style="6" customWidth="1"/>
    <col min="5635" max="5635" width="25" style="6" customWidth="1"/>
    <col min="5636" max="5636" width="1.85546875" style="6" customWidth="1"/>
    <col min="5637" max="5637" width="8.5703125" style="6" customWidth="1"/>
    <col min="5638" max="5638" width="9.28515625" style="6" customWidth="1"/>
    <col min="5639" max="5639" width="12.7109375" style="6" customWidth="1"/>
    <col min="5640" max="5640" width="15.5703125" style="6" customWidth="1"/>
    <col min="5641" max="5641" width="8.85546875" style="6"/>
    <col min="5642" max="5642" width="11" style="6" bestFit="1" customWidth="1"/>
    <col min="5643" max="5886" width="8.85546875" style="6"/>
    <col min="5887" max="5887" width="1.42578125" style="6" customWidth="1"/>
    <col min="5888" max="5888" width="3.85546875" style="6" customWidth="1"/>
    <col min="5889" max="5889" width="26.5703125" style="6" customWidth="1"/>
    <col min="5890" max="5890" width="25.7109375" style="6" customWidth="1"/>
    <col min="5891" max="5891" width="25" style="6" customWidth="1"/>
    <col min="5892" max="5892" width="1.85546875" style="6" customWidth="1"/>
    <col min="5893" max="5893" width="8.5703125" style="6" customWidth="1"/>
    <col min="5894" max="5894" width="9.28515625" style="6" customWidth="1"/>
    <col min="5895" max="5895" width="12.7109375" style="6" customWidth="1"/>
    <col min="5896" max="5896" width="15.5703125" style="6" customWidth="1"/>
    <col min="5897" max="5897" width="8.85546875" style="6"/>
    <col min="5898" max="5898" width="11" style="6" bestFit="1" customWidth="1"/>
    <col min="5899" max="6142" width="8.85546875" style="6"/>
    <col min="6143" max="6143" width="1.42578125" style="6" customWidth="1"/>
    <col min="6144" max="6144" width="3.85546875" style="6" customWidth="1"/>
    <col min="6145" max="6145" width="26.5703125" style="6" customWidth="1"/>
    <col min="6146" max="6146" width="25.7109375" style="6" customWidth="1"/>
    <col min="6147" max="6147" width="25" style="6" customWidth="1"/>
    <col min="6148" max="6148" width="1.85546875" style="6" customWidth="1"/>
    <col min="6149" max="6149" width="8.5703125" style="6" customWidth="1"/>
    <col min="6150" max="6150" width="9.28515625" style="6" customWidth="1"/>
    <col min="6151" max="6151" width="12.7109375" style="6" customWidth="1"/>
    <col min="6152" max="6152" width="15.5703125" style="6" customWidth="1"/>
    <col min="6153" max="6153" width="8.85546875" style="6"/>
    <col min="6154" max="6154" width="11" style="6" bestFit="1" customWidth="1"/>
    <col min="6155" max="6398" width="8.85546875" style="6"/>
    <col min="6399" max="6399" width="1.42578125" style="6" customWidth="1"/>
    <col min="6400" max="6400" width="3.85546875" style="6" customWidth="1"/>
    <col min="6401" max="6401" width="26.5703125" style="6" customWidth="1"/>
    <col min="6402" max="6402" width="25.7109375" style="6" customWidth="1"/>
    <col min="6403" max="6403" width="25" style="6" customWidth="1"/>
    <col min="6404" max="6404" width="1.85546875" style="6" customWidth="1"/>
    <col min="6405" max="6405" width="8.5703125" style="6" customWidth="1"/>
    <col min="6406" max="6406" width="9.28515625" style="6" customWidth="1"/>
    <col min="6407" max="6407" width="12.7109375" style="6" customWidth="1"/>
    <col min="6408" max="6408" width="15.5703125" style="6" customWidth="1"/>
    <col min="6409" max="6409" width="8.85546875" style="6"/>
    <col min="6410" max="6410" width="11" style="6" bestFit="1" customWidth="1"/>
    <col min="6411" max="6654" width="8.85546875" style="6"/>
    <col min="6655" max="6655" width="1.42578125" style="6" customWidth="1"/>
    <col min="6656" max="6656" width="3.85546875" style="6" customWidth="1"/>
    <col min="6657" max="6657" width="26.5703125" style="6" customWidth="1"/>
    <col min="6658" max="6658" width="25.7109375" style="6" customWidth="1"/>
    <col min="6659" max="6659" width="25" style="6" customWidth="1"/>
    <col min="6660" max="6660" width="1.85546875" style="6" customWidth="1"/>
    <col min="6661" max="6661" width="8.5703125" style="6" customWidth="1"/>
    <col min="6662" max="6662" width="9.28515625" style="6" customWidth="1"/>
    <col min="6663" max="6663" width="12.7109375" style="6" customWidth="1"/>
    <col min="6664" max="6664" width="15.5703125" style="6" customWidth="1"/>
    <col min="6665" max="6665" width="8.85546875" style="6"/>
    <col min="6666" max="6666" width="11" style="6" bestFit="1" customWidth="1"/>
    <col min="6667" max="6910" width="8.85546875" style="6"/>
    <col min="6911" max="6911" width="1.42578125" style="6" customWidth="1"/>
    <col min="6912" max="6912" width="3.85546875" style="6" customWidth="1"/>
    <col min="6913" max="6913" width="26.5703125" style="6" customWidth="1"/>
    <col min="6914" max="6914" width="25.7109375" style="6" customWidth="1"/>
    <col min="6915" max="6915" width="25" style="6" customWidth="1"/>
    <col min="6916" max="6916" width="1.85546875" style="6" customWidth="1"/>
    <col min="6917" max="6917" width="8.5703125" style="6" customWidth="1"/>
    <col min="6918" max="6918" width="9.28515625" style="6" customWidth="1"/>
    <col min="6919" max="6919" width="12.7109375" style="6" customWidth="1"/>
    <col min="6920" max="6920" width="15.5703125" style="6" customWidth="1"/>
    <col min="6921" max="6921" width="8.85546875" style="6"/>
    <col min="6922" max="6922" width="11" style="6" bestFit="1" customWidth="1"/>
    <col min="6923" max="7166" width="8.85546875" style="6"/>
    <col min="7167" max="7167" width="1.42578125" style="6" customWidth="1"/>
    <col min="7168" max="7168" width="3.85546875" style="6" customWidth="1"/>
    <col min="7169" max="7169" width="26.5703125" style="6" customWidth="1"/>
    <col min="7170" max="7170" width="25.7109375" style="6" customWidth="1"/>
    <col min="7171" max="7171" width="25" style="6" customWidth="1"/>
    <col min="7172" max="7172" width="1.85546875" style="6" customWidth="1"/>
    <col min="7173" max="7173" width="8.5703125" style="6" customWidth="1"/>
    <col min="7174" max="7174" width="9.28515625" style="6" customWidth="1"/>
    <col min="7175" max="7175" width="12.7109375" style="6" customWidth="1"/>
    <col min="7176" max="7176" width="15.5703125" style="6" customWidth="1"/>
    <col min="7177" max="7177" width="8.85546875" style="6"/>
    <col min="7178" max="7178" width="11" style="6" bestFit="1" customWidth="1"/>
    <col min="7179" max="7422" width="8.85546875" style="6"/>
    <col min="7423" max="7423" width="1.42578125" style="6" customWidth="1"/>
    <col min="7424" max="7424" width="3.85546875" style="6" customWidth="1"/>
    <col min="7425" max="7425" width="26.5703125" style="6" customWidth="1"/>
    <col min="7426" max="7426" width="25.7109375" style="6" customWidth="1"/>
    <col min="7427" max="7427" width="25" style="6" customWidth="1"/>
    <col min="7428" max="7428" width="1.85546875" style="6" customWidth="1"/>
    <col min="7429" max="7429" width="8.5703125" style="6" customWidth="1"/>
    <col min="7430" max="7430" width="9.28515625" style="6" customWidth="1"/>
    <col min="7431" max="7431" width="12.7109375" style="6" customWidth="1"/>
    <col min="7432" max="7432" width="15.5703125" style="6" customWidth="1"/>
    <col min="7433" max="7433" width="8.85546875" style="6"/>
    <col min="7434" max="7434" width="11" style="6" bestFit="1" customWidth="1"/>
    <col min="7435" max="7678" width="8.85546875" style="6"/>
    <col min="7679" max="7679" width="1.42578125" style="6" customWidth="1"/>
    <col min="7680" max="7680" width="3.85546875" style="6" customWidth="1"/>
    <col min="7681" max="7681" width="26.5703125" style="6" customWidth="1"/>
    <col min="7682" max="7682" width="25.7109375" style="6" customWidth="1"/>
    <col min="7683" max="7683" width="25" style="6" customWidth="1"/>
    <col min="7684" max="7684" width="1.85546875" style="6" customWidth="1"/>
    <col min="7685" max="7685" width="8.5703125" style="6" customWidth="1"/>
    <col min="7686" max="7686" width="9.28515625" style="6" customWidth="1"/>
    <col min="7687" max="7687" width="12.7109375" style="6" customWidth="1"/>
    <col min="7688" max="7688" width="15.5703125" style="6" customWidth="1"/>
    <col min="7689" max="7689" width="8.85546875" style="6"/>
    <col min="7690" max="7690" width="11" style="6" bestFit="1" customWidth="1"/>
    <col min="7691" max="7934" width="8.85546875" style="6"/>
    <col min="7935" max="7935" width="1.42578125" style="6" customWidth="1"/>
    <col min="7936" max="7936" width="3.85546875" style="6" customWidth="1"/>
    <col min="7937" max="7937" width="26.5703125" style="6" customWidth="1"/>
    <col min="7938" max="7938" width="25.7109375" style="6" customWidth="1"/>
    <col min="7939" max="7939" width="25" style="6" customWidth="1"/>
    <col min="7940" max="7940" width="1.85546875" style="6" customWidth="1"/>
    <col min="7941" max="7941" width="8.5703125" style="6" customWidth="1"/>
    <col min="7942" max="7942" width="9.28515625" style="6" customWidth="1"/>
    <col min="7943" max="7943" width="12.7109375" style="6" customWidth="1"/>
    <col min="7944" max="7944" width="15.5703125" style="6" customWidth="1"/>
    <col min="7945" max="7945" width="8.85546875" style="6"/>
    <col min="7946" max="7946" width="11" style="6" bestFit="1" customWidth="1"/>
    <col min="7947" max="8190" width="8.85546875" style="6"/>
    <col min="8191" max="8191" width="1.42578125" style="6" customWidth="1"/>
    <col min="8192" max="8192" width="3.85546875" style="6" customWidth="1"/>
    <col min="8193" max="8193" width="26.5703125" style="6" customWidth="1"/>
    <col min="8194" max="8194" width="25.7109375" style="6" customWidth="1"/>
    <col min="8195" max="8195" width="25" style="6" customWidth="1"/>
    <col min="8196" max="8196" width="1.85546875" style="6" customWidth="1"/>
    <col min="8197" max="8197" width="8.5703125" style="6" customWidth="1"/>
    <col min="8198" max="8198" width="9.28515625" style="6" customWidth="1"/>
    <col min="8199" max="8199" width="12.7109375" style="6" customWidth="1"/>
    <col min="8200" max="8200" width="15.5703125" style="6" customWidth="1"/>
    <col min="8201" max="8201" width="8.85546875" style="6"/>
    <col min="8202" max="8202" width="11" style="6" bestFit="1" customWidth="1"/>
    <col min="8203" max="8446" width="8.85546875" style="6"/>
    <col min="8447" max="8447" width="1.42578125" style="6" customWidth="1"/>
    <col min="8448" max="8448" width="3.85546875" style="6" customWidth="1"/>
    <col min="8449" max="8449" width="26.5703125" style="6" customWidth="1"/>
    <col min="8450" max="8450" width="25.7109375" style="6" customWidth="1"/>
    <col min="8451" max="8451" width="25" style="6" customWidth="1"/>
    <col min="8452" max="8452" width="1.85546875" style="6" customWidth="1"/>
    <col min="8453" max="8453" width="8.5703125" style="6" customWidth="1"/>
    <col min="8454" max="8454" width="9.28515625" style="6" customWidth="1"/>
    <col min="8455" max="8455" width="12.7109375" style="6" customWidth="1"/>
    <col min="8456" max="8456" width="15.5703125" style="6" customWidth="1"/>
    <col min="8457" max="8457" width="8.85546875" style="6"/>
    <col min="8458" max="8458" width="11" style="6" bestFit="1" customWidth="1"/>
    <col min="8459" max="8702" width="8.85546875" style="6"/>
    <col min="8703" max="8703" width="1.42578125" style="6" customWidth="1"/>
    <col min="8704" max="8704" width="3.85546875" style="6" customWidth="1"/>
    <col min="8705" max="8705" width="26.5703125" style="6" customWidth="1"/>
    <col min="8706" max="8706" width="25.7109375" style="6" customWidth="1"/>
    <col min="8707" max="8707" width="25" style="6" customWidth="1"/>
    <col min="8708" max="8708" width="1.85546875" style="6" customWidth="1"/>
    <col min="8709" max="8709" width="8.5703125" style="6" customWidth="1"/>
    <col min="8710" max="8710" width="9.28515625" style="6" customWidth="1"/>
    <col min="8711" max="8711" width="12.7109375" style="6" customWidth="1"/>
    <col min="8712" max="8712" width="15.5703125" style="6" customWidth="1"/>
    <col min="8713" max="8713" width="8.85546875" style="6"/>
    <col min="8714" max="8714" width="11" style="6" bestFit="1" customWidth="1"/>
    <col min="8715" max="8958" width="8.85546875" style="6"/>
    <col min="8959" max="8959" width="1.42578125" style="6" customWidth="1"/>
    <col min="8960" max="8960" width="3.85546875" style="6" customWidth="1"/>
    <col min="8961" max="8961" width="26.5703125" style="6" customWidth="1"/>
    <col min="8962" max="8962" width="25.7109375" style="6" customWidth="1"/>
    <col min="8963" max="8963" width="25" style="6" customWidth="1"/>
    <col min="8964" max="8964" width="1.85546875" style="6" customWidth="1"/>
    <col min="8965" max="8965" width="8.5703125" style="6" customWidth="1"/>
    <col min="8966" max="8966" width="9.28515625" style="6" customWidth="1"/>
    <col min="8967" max="8967" width="12.7109375" style="6" customWidth="1"/>
    <col min="8968" max="8968" width="15.5703125" style="6" customWidth="1"/>
    <col min="8969" max="8969" width="8.85546875" style="6"/>
    <col min="8970" max="8970" width="11" style="6" bestFit="1" customWidth="1"/>
    <col min="8971" max="9214" width="8.85546875" style="6"/>
    <col min="9215" max="9215" width="1.42578125" style="6" customWidth="1"/>
    <col min="9216" max="9216" width="3.85546875" style="6" customWidth="1"/>
    <col min="9217" max="9217" width="26.5703125" style="6" customWidth="1"/>
    <col min="9218" max="9218" width="25.7109375" style="6" customWidth="1"/>
    <col min="9219" max="9219" width="25" style="6" customWidth="1"/>
    <col min="9220" max="9220" width="1.85546875" style="6" customWidth="1"/>
    <col min="9221" max="9221" width="8.5703125" style="6" customWidth="1"/>
    <col min="9222" max="9222" width="9.28515625" style="6" customWidth="1"/>
    <col min="9223" max="9223" width="12.7109375" style="6" customWidth="1"/>
    <col min="9224" max="9224" width="15.5703125" style="6" customWidth="1"/>
    <col min="9225" max="9225" width="8.85546875" style="6"/>
    <col min="9226" max="9226" width="11" style="6" bestFit="1" customWidth="1"/>
    <col min="9227" max="9470" width="8.85546875" style="6"/>
    <col min="9471" max="9471" width="1.42578125" style="6" customWidth="1"/>
    <col min="9472" max="9472" width="3.85546875" style="6" customWidth="1"/>
    <col min="9473" max="9473" width="26.5703125" style="6" customWidth="1"/>
    <col min="9474" max="9474" width="25.7109375" style="6" customWidth="1"/>
    <col min="9475" max="9475" width="25" style="6" customWidth="1"/>
    <col min="9476" max="9476" width="1.85546875" style="6" customWidth="1"/>
    <col min="9477" max="9477" width="8.5703125" style="6" customWidth="1"/>
    <col min="9478" max="9478" width="9.28515625" style="6" customWidth="1"/>
    <col min="9479" max="9479" width="12.7109375" style="6" customWidth="1"/>
    <col min="9480" max="9480" width="15.5703125" style="6" customWidth="1"/>
    <col min="9481" max="9481" width="8.85546875" style="6"/>
    <col min="9482" max="9482" width="11" style="6" bestFit="1" customWidth="1"/>
    <col min="9483" max="9726" width="8.85546875" style="6"/>
    <col min="9727" max="9727" width="1.42578125" style="6" customWidth="1"/>
    <col min="9728" max="9728" width="3.85546875" style="6" customWidth="1"/>
    <col min="9729" max="9729" width="26.5703125" style="6" customWidth="1"/>
    <col min="9730" max="9730" width="25.7109375" style="6" customWidth="1"/>
    <col min="9731" max="9731" width="25" style="6" customWidth="1"/>
    <col min="9732" max="9732" width="1.85546875" style="6" customWidth="1"/>
    <col min="9733" max="9733" width="8.5703125" style="6" customWidth="1"/>
    <col min="9734" max="9734" width="9.28515625" style="6" customWidth="1"/>
    <col min="9735" max="9735" width="12.7109375" style="6" customWidth="1"/>
    <col min="9736" max="9736" width="15.5703125" style="6" customWidth="1"/>
    <col min="9737" max="9737" width="8.85546875" style="6"/>
    <col min="9738" max="9738" width="11" style="6" bestFit="1" customWidth="1"/>
    <col min="9739" max="9982" width="8.85546875" style="6"/>
    <col min="9983" max="9983" width="1.42578125" style="6" customWidth="1"/>
    <col min="9984" max="9984" width="3.85546875" style="6" customWidth="1"/>
    <col min="9985" max="9985" width="26.5703125" style="6" customWidth="1"/>
    <col min="9986" max="9986" width="25.7109375" style="6" customWidth="1"/>
    <col min="9987" max="9987" width="25" style="6" customWidth="1"/>
    <col min="9988" max="9988" width="1.85546875" style="6" customWidth="1"/>
    <col min="9989" max="9989" width="8.5703125" style="6" customWidth="1"/>
    <col min="9990" max="9990" width="9.28515625" style="6" customWidth="1"/>
    <col min="9991" max="9991" width="12.7109375" style="6" customWidth="1"/>
    <col min="9992" max="9992" width="15.5703125" style="6" customWidth="1"/>
    <col min="9993" max="9993" width="8.85546875" style="6"/>
    <col min="9994" max="9994" width="11" style="6" bestFit="1" customWidth="1"/>
    <col min="9995" max="10238" width="8.85546875" style="6"/>
    <col min="10239" max="10239" width="1.42578125" style="6" customWidth="1"/>
    <col min="10240" max="10240" width="3.85546875" style="6" customWidth="1"/>
    <col min="10241" max="10241" width="26.5703125" style="6" customWidth="1"/>
    <col min="10242" max="10242" width="25.7109375" style="6" customWidth="1"/>
    <col min="10243" max="10243" width="25" style="6" customWidth="1"/>
    <col min="10244" max="10244" width="1.85546875" style="6" customWidth="1"/>
    <col min="10245" max="10245" width="8.5703125" style="6" customWidth="1"/>
    <col min="10246" max="10246" width="9.28515625" style="6" customWidth="1"/>
    <col min="10247" max="10247" width="12.7109375" style="6" customWidth="1"/>
    <col min="10248" max="10248" width="15.5703125" style="6" customWidth="1"/>
    <col min="10249" max="10249" width="8.85546875" style="6"/>
    <col min="10250" max="10250" width="11" style="6" bestFit="1" customWidth="1"/>
    <col min="10251" max="10494" width="8.85546875" style="6"/>
    <col min="10495" max="10495" width="1.42578125" style="6" customWidth="1"/>
    <col min="10496" max="10496" width="3.85546875" style="6" customWidth="1"/>
    <col min="10497" max="10497" width="26.5703125" style="6" customWidth="1"/>
    <col min="10498" max="10498" width="25.7109375" style="6" customWidth="1"/>
    <col min="10499" max="10499" width="25" style="6" customWidth="1"/>
    <col min="10500" max="10500" width="1.85546875" style="6" customWidth="1"/>
    <col min="10501" max="10501" width="8.5703125" style="6" customWidth="1"/>
    <col min="10502" max="10502" width="9.28515625" style="6" customWidth="1"/>
    <col min="10503" max="10503" width="12.7109375" style="6" customWidth="1"/>
    <col min="10504" max="10504" width="15.5703125" style="6" customWidth="1"/>
    <col min="10505" max="10505" width="8.85546875" style="6"/>
    <col min="10506" max="10506" width="11" style="6" bestFit="1" customWidth="1"/>
    <col min="10507" max="10750" width="8.85546875" style="6"/>
    <col min="10751" max="10751" width="1.42578125" style="6" customWidth="1"/>
    <col min="10752" max="10752" width="3.85546875" style="6" customWidth="1"/>
    <col min="10753" max="10753" width="26.5703125" style="6" customWidth="1"/>
    <col min="10754" max="10754" width="25.7109375" style="6" customWidth="1"/>
    <col min="10755" max="10755" width="25" style="6" customWidth="1"/>
    <col min="10756" max="10756" width="1.85546875" style="6" customWidth="1"/>
    <col min="10757" max="10757" width="8.5703125" style="6" customWidth="1"/>
    <col min="10758" max="10758" width="9.28515625" style="6" customWidth="1"/>
    <col min="10759" max="10759" width="12.7109375" style="6" customWidth="1"/>
    <col min="10760" max="10760" width="15.5703125" style="6" customWidth="1"/>
    <col min="10761" max="10761" width="8.85546875" style="6"/>
    <col min="10762" max="10762" width="11" style="6" bestFit="1" customWidth="1"/>
    <col min="10763" max="11006" width="8.85546875" style="6"/>
    <col min="11007" max="11007" width="1.42578125" style="6" customWidth="1"/>
    <col min="11008" max="11008" width="3.85546875" style="6" customWidth="1"/>
    <col min="11009" max="11009" width="26.5703125" style="6" customWidth="1"/>
    <col min="11010" max="11010" width="25.7109375" style="6" customWidth="1"/>
    <col min="11011" max="11011" width="25" style="6" customWidth="1"/>
    <col min="11012" max="11012" width="1.85546875" style="6" customWidth="1"/>
    <col min="11013" max="11013" width="8.5703125" style="6" customWidth="1"/>
    <col min="11014" max="11014" width="9.28515625" style="6" customWidth="1"/>
    <col min="11015" max="11015" width="12.7109375" style="6" customWidth="1"/>
    <col min="11016" max="11016" width="15.5703125" style="6" customWidth="1"/>
    <col min="11017" max="11017" width="8.85546875" style="6"/>
    <col min="11018" max="11018" width="11" style="6" bestFit="1" customWidth="1"/>
    <col min="11019" max="11262" width="8.85546875" style="6"/>
    <col min="11263" max="11263" width="1.42578125" style="6" customWidth="1"/>
    <col min="11264" max="11264" width="3.85546875" style="6" customWidth="1"/>
    <col min="11265" max="11265" width="26.5703125" style="6" customWidth="1"/>
    <col min="11266" max="11266" width="25.7109375" style="6" customWidth="1"/>
    <col min="11267" max="11267" width="25" style="6" customWidth="1"/>
    <col min="11268" max="11268" width="1.85546875" style="6" customWidth="1"/>
    <col min="11269" max="11269" width="8.5703125" style="6" customWidth="1"/>
    <col min="11270" max="11270" width="9.28515625" style="6" customWidth="1"/>
    <col min="11271" max="11271" width="12.7109375" style="6" customWidth="1"/>
    <col min="11272" max="11272" width="15.5703125" style="6" customWidth="1"/>
    <col min="11273" max="11273" width="8.85546875" style="6"/>
    <col min="11274" max="11274" width="11" style="6" bestFit="1" customWidth="1"/>
    <col min="11275" max="11518" width="8.85546875" style="6"/>
    <col min="11519" max="11519" width="1.42578125" style="6" customWidth="1"/>
    <col min="11520" max="11520" width="3.85546875" style="6" customWidth="1"/>
    <col min="11521" max="11521" width="26.5703125" style="6" customWidth="1"/>
    <col min="11522" max="11522" width="25.7109375" style="6" customWidth="1"/>
    <col min="11523" max="11523" width="25" style="6" customWidth="1"/>
    <col min="11524" max="11524" width="1.85546875" style="6" customWidth="1"/>
    <col min="11525" max="11525" width="8.5703125" style="6" customWidth="1"/>
    <col min="11526" max="11526" width="9.28515625" style="6" customWidth="1"/>
    <col min="11527" max="11527" width="12.7109375" style="6" customWidth="1"/>
    <col min="11528" max="11528" width="15.5703125" style="6" customWidth="1"/>
    <col min="11529" max="11529" width="8.85546875" style="6"/>
    <col min="11530" max="11530" width="11" style="6" bestFit="1" customWidth="1"/>
    <col min="11531" max="11774" width="8.85546875" style="6"/>
    <col min="11775" max="11775" width="1.42578125" style="6" customWidth="1"/>
    <col min="11776" max="11776" width="3.85546875" style="6" customWidth="1"/>
    <col min="11777" max="11777" width="26.5703125" style="6" customWidth="1"/>
    <col min="11778" max="11778" width="25.7109375" style="6" customWidth="1"/>
    <col min="11779" max="11779" width="25" style="6" customWidth="1"/>
    <col min="11780" max="11780" width="1.85546875" style="6" customWidth="1"/>
    <col min="11781" max="11781" width="8.5703125" style="6" customWidth="1"/>
    <col min="11782" max="11782" width="9.28515625" style="6" customWidth="1"/>
    <col min="11783" max="11783" width="12.7109375" style="6" customWidth="1"/>
    <col min="11784" max="11784" width="15.5703125" style="6" customWidth="1"/>
    <col min="11785" max="11785" width="8.85546875" style="6"/>
    <col min="11786" max="11786" width="11" style="6" bestFit="1" customWidth="1"/>
    <col min="11787" max="12030" width="8.85546875" style="6"/>
    <col min="12031" max="12031" width="1.42578125" style="6" customWidth="1"/>
    <col min="12032" max="12032" width="3.85546875" style="6" customWidth="1"/>
    <col min="12033" max="12033" width="26.5703125" style="6" customWidth="1"/>
    <col min="12034" max="12034" width="25.7109375" style="6" customWidth="1"/>
    <col min="12035" max="12035" width="25" style="6" customWidth="1"/>
    <col min="12036" max="12036" width="1.85546875" style="6" customWidth="1"/>
    <col min="12037" max="12037" width="8.5703125" style="6" customWidth="1"/>
    <col min="12038" max="12038" width="9.28515625" style="6" customWidth="1"/>
    <col min="12039" max="12039" width="12.7109375" style="6" customWidth="1"/>
    <col min="12040" max="12040" width="15.5703125" style="6" customWidth="1"/>
    <col min="12041" max="12041" width="8.85546875" style="6"/>
    <col min="12042" max="12042" width="11" style="6" bestFit="1" customWidth="1"/>
    <col min="12043" max="12286" width="8.85546875" style="6"/>
    <col min="12287" max="12287" width="1.42578125" style="6" customWidth="1"/>
    <col min="12288" max="12288" width="3.85546875" style="6" customWidth="1"/>
    <col min="12289" max="12289" width="26.5703125" style="6" customWidth="1"/>
    <col min="12290" max="12290" width="25.7109375" style="6" customWidth="1"/>
    <col min="12291" max="12291" width="25" style="6" customWidth="1"/>
    <col min="12292" max="12292" width="1.85546875" style="6" customWidth="1"/>
    <col min="12293" max="12293" width="8.5703125" style="6" customWidth="1"/>
    <col min="12294" max="12294" width="9.28515625" style="6" customWidth="1"/>
    <col min="12295" max="12295" width="12.7109375" style="6" customWidth="1"/>
    <col min="12296" max="12296" width="15.5703125" style="6" customWidth="1"/>
    <col min="12297" max="12297" width="8.85546875" style="6"/>
    <col min="12298" max="12298" width="11" style="6" bestFit="1" customWidth="1"/>
    <col min="12299" max="12542" width="8.85546875" style="6"/>
    <col min="12543" max="12543" width="1.42578125" style="6" customWidth="1"/>
    <col min="12544" max="12544" width="3.85546875" style="6" customWidth="1"/>
    <col min="12545" max="12545" width="26.5703125" style="6" customWidth="1"/>
    <col min="12546" max="12546" width="25.7109375" style="6" customWidth="1"/>
    <col min="12547" max="12547" width="25" style="6" customWidth="1"/>
    <col min="12548" max="12548" width="1.85546875" style="6" customWidth="1"/>
    <col min="12549" max="12549" width="8.5703125" style="6" customWidth="1"/>
    <col min="12550" max="12550" width="9.28515625" style="6" customWidth="1"/>
    <col min="12551" max="12551" width="12.7109375" style="6" customWidth="1"/>
    <col min="12552" max="12552" width="15.5703125" style="6" customWidth="1"/>
    <col min="12553" max="12553" width="8.85546875" style="6"/>
    <col min="12554" max="12554" width="11" style="6" bestFit="1" customWidth="1"/>
    <col min="12555" max="12798" width="8.85546875" style="6"/>
    <col min="12799" max="12799" width="1.42578125" style="6" customWidth="1"/>
    <col min="12800" max="12800" width="3.85546875" style="6" customWidth="1"/>
    <col min="12801" max="12801" width="26.5703125" style="6" customWidth="1"/>
    <col min="12802" max="12802" width="25.7109375" style="6" customWidth="1"/>
    <col min="12803" max="12803" width="25" style="6" customWidth="1"/>
    <col min="12804" max="12804" width="1.85546875" style="6" customWidth="1"/>
    <col min="12805" max="12805" width="8.5703125" style="6" customWidth="1"/>
    <col min="12806" max="12806" width="9.28515625" style="6" customWidth="1"/>
    <col min="12807" max="12807" width="12.7109375" style="6" customWidth="1"/>
    <col min="12808" max="12808" width="15.5703125" style="6" customWidth="1"/>
    <col min="12809" max="12809" width="8.85546875" style="6"/>
    <col min="12810" max="12810" width="11" style="6" bestFit="1" customWidth="1"/>
    <col min="12811" max="13054" width="8.85546875" style="6"/>
    <col min="13055" max="13055" width="1.42578125" style="6" customWidth="1"/>
    <col min="13056" max="13056" width="3.85546875" style="6" customWidth="1"/>
    <col min="13057" max="13057" width="26.5703125" style="6" customWidth="1"/>
    <col min="13058" max="13058" width="25.7109375" style="6" customWidth="1"/>
    <col min="13059" max="13059" width="25" style="6" customWidth="1"/>
    <col min="13060" max="13060" width="1.85546875" style="6" customWidth="1"/>
    <col min="13061" max="13061" width="8.5703125" style="6" customWidth="1"/>
    <col min="13062" max="13062" width="9.28515625" style="6" customWidth="1"/>
    <col min="13063" max="13063" width="12.7109375" style="6" customWidth="1"/>
    <col min="13064" max="13064" width="15.5703125" style="6" customWidth="1"/>
    <col min="13065" max="13065" width="8.85546875" style="6"/>
    <col min="13066" max="13066" width="11" style="6" bestFit="1" customWidth="1"/>
    <col min="13067" max="13310" width="8.85546875" style="6"/>
    <col min="13311" max="13311" width="1.42578125" style="6" customWidth="1"/>
    <col min="13312" max="13312" width="3.85546875" style="6" customWidth="1"/>
    <col min="13313" max="13313" width="26.5703125" style="6" customWidth="1"/>
    <col min="13314" max="13314" width="25.7109375" style="6" customWidth="1"/>
    <col min="13315" max="13315" width="25" style="6" customWidth="1"/>
    <col min="13316" max="13316" width="1.85546875" style="6" customWidth="1"/>
    <col min="13317" max="13317" width="8.5703125" style="6" customWidth="1"/>
    <col min="13318" max="13318" width="9.28515625" style="6" customWidth="1"/>
    <col min="13319" max="13319" width="12.7109375" style="6" customWidth="1"/>
    <col min="13320" max="13320" width="15.5703125" style="6" customWidth="1"/>
    <col min="13321" max="13321" width="8.85546875" style="6"/>
    <col min="13322" max="13322" width="11" style="6" bestFit="1" customWidth="1"/>
    <col min="13323" max="13566" width="8.85546875" style="6"/>
    <col min="13567" max="13567" width="1.42578125" style="6" customWidth="1"/>
    <col min="13568" max="13568" width="3.85546875" style="6" customWidth="1"/>
    <col min="13569" max="13569" width="26.5703125" style="6" customWidth="1"/>
    <col min="13570" max="13570" width="25.7109375" style="6" customWidth="1"/>
    <col min="13571" max="13571" width="25" style="6" customWidth="1"/>
    <col min="13572" max="13572" width="1.85546875" style="6" customWidth="1"/>
    <col min="13573" max="13573" width="8.5703125" style="6" customWidth="1"/>
    <col min="13574" max="13574" width="9.28515625" style="6" customWidth="1"/>
    <col min="13575" max="13575" width="12.7109375" style="6" customWidth="1"/>
    <col min="13576" max="13576" width="15.5703125" style="6" customWidth="1"/>
    <col min="13577" max="13577" width="8.85546875" style="6"/>
    <col min="13578" max="13578" width="11" style="6" bestFit="1" customWidth="1"/>
    <col min="13579" max="13822" width="8.85546875" style="6"/>
    <col min="13823" max="13823" width="1.42578125" style="6" customWidth="1"/>
    <col min="13824" max="13824" width="3.85546875" style="6" customWidth="1"/>
    <col min="13825" max="13825" width="26.5703125" style="6" customWidth="1"/>
    <col min="13826" max="13826" width="25.7109375" style="6" customWidth="1"/>
    <col min="13827" max="13827" width="25" style="6" customWidth="1"/>
    <col min="13828" max="13828" width="1.85546875" style="6" customWidth="1"/>
    <col min="13829" max="13829" width="8.5703125" style="6" customWidth="1"/>
    <col min="13830" max="13830" width="9.28515625" style="6" customWidth="1"/>
    <col min="13831" max="13831" width="12.7109375" style="6" customWidth="1"/>
    <col min="13832" max="13832" width="15.5703125" style="6" customWidth="1"/>
    <col min="13833" max="13833" width="8.85546875" style="6"/>
    <col min="13834" max="13834" width="11" style="6" bestFit="1" customWidth="1"/>
    <col min="13835" max="14078" width="8.85546875" style="6"/>
    <col min="14079" max="14079" width="1.42578125" style="6" customWidth="1"/>
    <col min="14080" max="14080" width="3.85546875" style="6" customWidth="1"/>
    <col min="14081" max="14081" width="26.5703125" style="6" customWidth="1"/>
    <col min="14082" max="14082" width="25.7109375" style="6" customWidth="1"/>
    <col min="14083" max="14083" width="25" style="6" customWidth="1"/>
    <col min="14084" max="14084" width="1.85546875" style="6" customWidth="1"/>
    <col min="14085" max="14085" width="8.5703125" style="6" customWidth="1"/>
    <col min="14086" max="14086" width="9.28515625" style="6" customWidth="1"/>
    <col min="14087" max="14087" width="12.7109375" style="6" customWidth="1"/>
    <col min="14088" max="14088" width="15.5703125" style="6" customWidth="1"/>
    <col min="14089" max="14089" width="8.85546875" style="6"/>
    <col min="14090" max="14090" width="11" style="6" bestFit="1" customWidth="1"/>
    <col min="14091" max="14334" width="8.85546875" style="6"/>
    <col min="14335" max="14335" width="1.42578125" style="6" customWidth="1"/>
    <col min="14336" max="14336" width="3.85546875" style="6" customWidth="1"/>
    <col min="14337" max="14337" width="26.5703125" style="6" customWidth="1"/>
    <col min="14338" max="14338" width="25.7109375" style="6" customWidth="1"/>
    <col min="14339" max="14339" width="25" style="6" customWidth="1"/>
    <col min="14340" max="14340" width="1.85546875" style="6" customWidth="1"/>
    <col min="14341" max="14341" width="8.5703125" style="6" customWidth="1"/>
    <col min="14342" max="14342" width="9.28515625" style="6" customWidth="1"/>
    <col min="14343" max="14343" width="12.7109375" style="6" customWidth="1"/>
    <col min="14344" max="14344" width="15.5703125" style="6" customWidth="1"/>
    <col min="14345" max="14345" width="8.85546875" style="6"/>
    <col min="14346" max="14346" width="11" style="6" bestFit="1" customWidth="1"/>
    <col min="14347" max="14590" width="8.85546875" style="6"/>
    <col min="14591" max="14591" width="1.42578125" style="6" customWidth="1"/>
    <col min="14592" max="14592" width="3.85546875" style="6" customWidth="1"/>
    <col min="14593" max="14593" width="26.5703125" style="6" customWidth="1"/>
    <col min="14594" max="14594" width="25.7109375" style="6" customWidth="1"/>
    <col min="14595" max="14595" width="25" style="6" customWidth="1"/>
    <col min="14596" max="14596" width="1.85546875" style="6" customWidth="1"/>
    <col min="14597" max="14597" width="8.5703125" style="6" customWidth="1"/>
    <col min="14598" max="14598" width="9.28515625" style="6" customWidth="1"/>
    <col min="14599" max="14599" width="12.7109375" style="6" customWidth="1"/>
    <col min="14600" max="14600" width="15.5703125" style="6" customWidth="1"/>
    <col min="14601" max="14601" width="8.85546875" style="6"/>
    <col min="14602" max="14602" width="11" style="6" bestFit="1" customWidth="1"/>
    <col min="14603" max="14846" width="8.85546875" style="6"/>
    <col min="14847" max="14847" width="1.42578125" style="6" customWidth="1"/>
    <col min="14848" max="14848" width="3.85546875" style="6" customWidth="1"/>
    <col min="14849" max="14849" width="26.5703125" style="6" customWidth="1"/>
    <col min="14850" max="14850" width="25.7109375" style="6" customWidth="1"/>
    <col min="14851" max="14851" width="25" style="6" customWidth="1"/>
    <col min="14852" max="14852" width="1.85546875" style="6" customWidth="1"/>
    <col min="14853" max="14853" width="8.5703125" style="6" customWidth="1"/>
    <col min="14854" max="14854" width="9.28515625" style="6" customWidth="1"/>
    <col min="14855" max="14855" width="12.7109375" style="6" customWidth="1"/>
    <col min="14856" max="14856" width="15.5703125" style="6" customWidth="1"/>
    <col min="14857" max="14857" width="8.85546875" style="6"/>
    <col min="14858" max="14858" width="11" style="6" bestFit="1" customWidth="1"/>
    <col min="14859" max="15102" width="8.85546875" style="6"/>
    <col min="15103" max="15103" width="1.42578125" style="6" customWidth="1"/>
    <col min="15104" max="15104" width="3.85546875" style="6" customWidth="1"/>
    <col min="15105" max="15105" width="26.5703125" style="6" customWidth="1"/>
    <col min="15106" max="15106" width="25.7109375" style="6" customWidth="1"/>
    <col min="15107" max="15107" width="25" style="6" customWidth="1"/>
    <col min="15108" max="15108" width="1.85546875" style="6" customWidth="1"/>
    <col min="15109" max="15109" width="8.5703125" style="6" customWidth="1"/>
    <col min="15110" max="15110" width="9.28515625" style="6" customWidth="1"/>
    <col min="15111" max="15111" width="12.7109375" style="6" customWidth="1"/>
    <col min="15112" max="15112" width="15.5703125" style="6" customWidth="1"/>
    <col min="15113" max="15113" width="8.85546875" style="6"/>
    <col min="15114" max="15114" width="11" style="6" bestFit="1" customWidth="1"/>
    <col min="15115" max="15358" width="8.85546875" style="6"/>
    <col min="15359" max="15359" width="1.42578125" style="6" customWidth="1"/>
    <col min="15360" max="15360" width="3.85546875" style="6" customWidth="1"/>
    <col min="15361" max="15361" width="26.5703125" style="6" customWidth="1"/>
    <col min="15362" max="15362" width="25.7109375" style="6" customWidth="1"/>
    <col min="15363" max="15363" width="25" style="6" customWidth="1"/>
    <col min="15364" max="15364" width="1.85546875" style="6" customWidth="1"/>
    <col min="15365" max="15365" width="8.5703125" style="6" customWidth="1"/>
    <col min="15366" max="15366" width="9.28515625" style="6" customWidth="1"/>
    <col min="15367" max="15367" width="12.7109375" style="6" customWidth="1"/>
    <col min="15368" max="15368" width="15.5703125" style="6" customWidth="1"/>
    <col min="15369" max="15369" width="8.85546875" style="6"/>
    <col min="15370" max="15370" width="11" style="6" bestFit="1" customWidth="1"/>
    <col min="15371" max="15614" width="8.85546875" style="6"/>
    <col min="15615" max="15615" width="1.42578125" style="6" customWidth="1"/>
    <col min="15616" max="15616" width="3.85546875" style="6" customWidth="1"/>
    <col min="15617" max="15617" width="26.5703125" style="6" customWidth="1"/>
    <col min="15618" max="15618" width="25.7109375" style="6" customWidth="1"/>
    <col min="15619" max="15619" width="25" style="6" customWidth="1"/>
    <col min="15620" max="15620" width="1.85546875" style="6" customWidth="1"/>
    <col min="15621" max="15621" width="8.5703125" style="6" customWidth="1"/>
    <col min="15622" max="15622" width="9.28515625" style="6" customWidth="1"/>
    <col min="15623" max="15623" width="12.7109375" style="6" customWidth="1"/>
    <col min="15624" max="15624" width="15.5703125" style="6" customWidth="1"/>
    <col min="15625" max="15625" width="8.85546875" style="6"/>
    <col min="15626" max="15626" width="11" style="6" bestFit="1" customWidth="1"/>
    <col min="15627" max="15870" width="8.85546875" style="6"/>
    <col min="15871" max="15871" width="1.42578125" style="6" customWidth="1"/>
    <col min="15872" max="15872" width="3.85546875" style="6" customWidth="1"/>
    <col min="15873" max="15873" width="26.5703125" style="6" customWidth="1"/>
    <col min="15874" max="15874" width="25.7109375" style="6" customWidth="1"/>
    <col min="15875" max="15875" width="25" style="6" customWidth="1"/>
    <col min="15876" max="15876" width="1.85546875" style="6" customWidth="1"/>
    <col min="15877" max="15877" width="8.5703125" style="6" customWidth="1"/>
    <col min="15878" max="15878" width="9.28515625" style="6" customWidth="1"/>
    <col min="15879" max="15879" width="12.7109375" style="6" customWidth="1"/>
    <col min="15880" max="15880" width="15.5703125" style="6" customWidth="1"/>
    <col min="15881" max="15881" width="8.85546875" style="6"/>
    <col min="15882" max="15882" width="11" style="6" bestFit="1" customWidth="1"/>
    <col min="15883" max="16126" width="8.85546875" style="6"/>
    <col min="16127" max="16127" width="1.42578125" style="6" customWidth="1"/>
    <col min="16128" max="16128" width="3.85546875" style="6" customWidth="1"/>
    <col min="16129" max="16129" width="26.5703125" style="6" customWidth="1"/>
    <col min="16130" max="16130" width="25.7109375" style="6" customWidth="1"/>
    <col min="16131" max="16131" width="25" style="6" customWidth="1"/>
    <col min="16132" max="16132" width="1.85546875" style="6" customWidth="1"/>
    <col min="16133" max="16133" width="8.5703125" style="6" customWidth="1"/>
    <col min="16134" max="16134" width="9.28515625" style="6" customWidth="1"/>
    <col min="16135" max="16135" width="12.7109375" style="6" customWidth="1"/>
    <col min="16136" max="16136" width="15.5703125" style="6" customWidth="1"/>
    <col min="16137" max="16137" width="8.85546875" style="6"/>
    <col min="16138" max="16138" width="11" style="6" bestFit="1" customWidth="1"/>
    <col min="16139" max="16384" width="8.85546875" style="6"/>
  </cols>
  <sheetData>
    <row r="1" spans="1:14">
      <c r="I1" s="120" t="s">
        <v>143</v>
      </c>
      <c r="J1" s="120"/>
    </row>
    <row r="2" spans="1:14" ht="15" customHeight="1">
      <c r="E2" s="120" t="s">
        <v>0</v>
      </c>
      <c r="F2" s="120"/>
      <c r="G2" s="120"/>
      <c r="H2" s="120"/>
      <c r="I2" s="120"/>
      <c r="J2" s="120"/>
    </row>
    <row r="3" spans="1:14">
      <c r="F3" s="1"/>
      <c r="G3" s="165" t="s">
        <v>166</v>
      </c>
      <c r="H3" s="165"/>
      <c r="I3" s="165"/>
      <c r="J3" s="165"/>
    </row>
    <row r="4" spans="1:14">
      <c r="F4" s="1"/>
      <c r="G4" s="58"/>
      <c r="H4" s="58"/>
      <c r="I4" s="58"/>
      <c r="J4" s="58"/>
    </row>
    <row r="5" spans="1:14" ht="13.5" customHeight="1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4">
      <c r="A6" s="1"/>
      <c r="B6" s="3"/>
      <c r="C6" s="119" t="s">
        <v>18</v>
      </c>
      <c r="D6" s="119"/>
      <c r="E6" s="119"/>
      <c r="F6" s="119"/>
      <c r="G6" s="119"/>
      <c r="H6" s="119"/>
      <c r="I6" s="119"/>
      <c r="J6" s="1"/>
    </row>
    <row r="7" spans="1:14" ht="4.5" hidden="1" customHeight="1">
      <c r="A7" s="1"/>
      <c r="B7" s="3"/>
      <c r="C7" s="56"/>
      <c r="D7" s="56"/>
      <c r="E7" s="56"/>
      <c r="F7" s="56"/>
      <c r="G7" s="56"/>
      <c r="H7" s="56"/>
      <c r="I7" s="56"/>
      <c r="J7" s="1"/>
    </row>
    <row r="8" spans="1:14" ht="16.5" customHeight="1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4" s="19" customFormat="1" ht="29.25" customHeight="1">
      <c r="A9" s="5"/>
      <c r="B9" s="124" t="s">
        <v>34</v>
      </c>
      <c r="C9" s="207"/>
      <c r="D9" s="207"/>
      <c r="E9" s="207"/>
      <c r="F9" s="207"/>
      <c r="G9" s="207"/>
      <c r="H9" s="207"/>
      <c r="I9" s="207"/>
      <c r="J9" s="207"/>
    </row>
    <row r="10" spans="1:14">
      <c r="A10" s="1"/>
      <c r="B10" s="1"/>
      <c r="C10" s="125" t="s">
        <v>4</v>
      </c>
      <c r="D10" s="125"/>
      <c r="E10" s="125"/>
      <c r="F10" s="125"/>
      <c r="G10" s="125"/>
      <c r="H10" s="125"/>
      <c r="I10" s="125"/>
      <c r="J10" s="1"/>
    </row>
    <row r="11" spans="1:14" s="19" customFormat="1">
      <c r="A11" s="5"/>
      <c r="B11" s="208" t="s">
        <v>106</v>
      </c>
      <c r="C11" s="208"/>
      <c r="D11" s="208"/>
      <c r="E11" s="208"/>
      <c r="F11" s="208"/>
      <c r="G11" s="208"/>
      <c r="H11" s="208"/>
      <c r="I11" s="208"/>
      <c r="J11" s="208"/>
    </row>
    <row r="12" spans="1:14" ht="29.25" customHeight="1">
      <c r="A12" s="1"/>
      <c r="B12" s="209" t="s">
        <v>5</v>
      </c>
      <c r="C12" s="170" t="s">
        <v>6</v>
      </c>
      <c r="D12" s="171"/>
      <c r="E12" s="171"/>
      <c r="F12" s="172"/>
      <c r="G12" s="211" t="s">
        <v>7</v>
      </c>
      <c r="H12" s="212"/>
      <c r="I12" s="213" t="s">
        <v>8</v>
      </c>
      <c r="J12" s="209" t="s">
        <v>24</v>
      </c>
    </row>
    <row r="13" spans="1:14" ht="28.9" customHeight="1">
      <c r="A13" s="1"/>
      <c r="B13" s="210"/>
      <c r="C13" s="173"/>
      <c r="D13" s="174"/>
      <c r="E13" s="174"/>
      <c r="F13" s="175"/>
      <c r="G13" s="64" t="s">
        <v>9</v>
      </c>
      <c r="H13" s="64" t="s">
        <v>10</v>
      </c>
      <c r="I13" s="214"/>
      <c r="J13" s="210"/>
    </row>
    <row r="14" spans="1:14" ht="31.5" customHeight="1">
      <c r="A14" s="1"/>
      <c r="B14" s="67">
        <v>1</v>
      </c>
      <c r="C14" s="145" t="s">
        <v>125</v>
      </c>
      <c r="D14" s="146"/>
      <c r="E14" s="146"/>
      <c r="F14" s="147"/>
      <c r="G14" s="64" t="s">
        <v>11</v>
      </c>
      <c r="H14" s="61">
        <v>1047</v>
      </c>
      <c r="I14" s="66">
        <v>2022</v>
      </c>
      <c r="J14" s="25">
        <v>6700</v>
      </c>
      <c r="M14" s="6">
        <v>3756.4</v>
      </c>
      <c r="N14" s="9">
        <f>M14*1.0397</f>
        <v>3905.5290800000002</v>
      </c>
    </row>
    <row r="15" spans="1:14" ht="31.5" customHeight="1">
      <c r="A15" s="1"/>
      <c r="B15" s="67">
        <v>2</v>
      </c>
      <c r="C15" s="145" t="s">
        <v>126</v>
      </c>
      <c r="D15" s="146"/>
      <c r="E15" s="146"/>
      <c r="F15" s="147"/>
      <c r="G15" s="64" t="s">
        <v>11</v>
      </c>
      <c r="H15" s="24">
        <v>990</v>
      </c>
      <c r="I15" s="66">
        <v>2022</v>
      </c>
      <c r="J15" s="25">
        <f>6000+303.7-2.6-307.1</f>
        <v>5993.9999999999991</v>
      </c>
      <c r="K15" s="19"/>
      <c r="L15" s="19"/>
      <c r="M15" s="19">
        <v>5175.7</v>
      </c>
      <c r="N15" s="9">
        <f>M15*1.0397</f>
        <v>5381.1752900000001</v>
      </c>
    </row>
    <row r="16" spans="1:14" ht="29.25" customHeight="1">
      <c r="B16" s="67">
        <v>3</v>
      </c>
      <c r="C16" s="169" t="s">
        <v>42</v>
      </c>
      <c r="D16" s="169"/>
      <c r="E16" s="169"/>
      <c r="F16" s="169"/>
      <c r="G16" s="64" t="s">
        <v>12</v>
      </c>
      <c r="H16" s="24">
        <v>1</v>
      </c>
      <c r="I16" s="66">
        <v>2022</v>
      </c>
      <c r="J16" s="25">
        <f>300*1.04</f>
        <v>312</v>
      </c>
    </row>
    <row r="17" spans="1:14" ht="29.25" customHeight="1">
      <c r="B17" s="67">
        <v>4</v>
      </c>
      <c r="C17" s="145" t="s">
        <v>128</v>
      </c>
      <c r="D17" s="146"/>
      <c r="E17" s="146"/>
      <c r="F17" s="147"/>
      <c r="G17" s="64" t="s">
        <v>11</v>
      </c>
      <c r="H17" s="24">
        <v>2000</v>
      </c>
      <c r="I17" s="66">
        <v>2022</v>
      </c>
      <c r="J17" s="25">
        <f>H17*0.316*1.04</f>
        <v>657.28</v>
      </c>
    </row>
    <row r="18" spans="1:14" ht="29.25" customHeight="1">
      <c r="B18" s="67">
        <v>5</v>
      </c>
      <c r="C18" s="145" t="s">
        <v>129</v>
      </c>
      <c r="D18" s="146"/>
      <c r="E18" s="146"/>
      <c r="F18" s="147"/>
      <c r="G18" s="64" t="s">
        <v>11</v>
      </c>
      <c r="H18" s="24">
        <v>2500</v>
      </c>
      <c r="I18" s="66">
        <v>2022</v>
      </c>
      <c r="J18" s="25">
        <f>H18*1.04*0.316</f>
        <v>821.6</v>
      </c>
    </row>
    <row r="19" spans="1:14" ht="19.5" customHeight="1">
      <c r="B19" s="67">
        <v>6</v>
      </c>
      <c r="C19" s="145" t="s">
        <v>103</v>
      </c>
      <c r="D19" s="146"/>
      <c r="E19" s="146"/>
      <c r="F19" s="147"/>
      <c r="G19" s="64" t="s">
        <v>12</v>
      </c>
      <c r="H19" s="24">
        <v>2</v>
      </c>
      <c r="I19" s="66">
        <v>2022</v>
      </c>
      <c r="J19" s="25">
        <v>310.60000000000002</v>
      </c>
    </row>
    <row r="20" spans="1:14" ht="19.5" customHeight="1">
      <c r="B20" s="67">
        <v>7</v>
      </c>
      <c r="C20" s="145" t="s">
        <v>45</v>
      </c>
      <c r="D20" s="146"/>
      <c r="E20" s="146"/>
      <c r="F20" s="147"/>
      <c r="G20" s="64" t="s">
        <v>11</v>
      </c>
      <c r="H20" s="24">
        <v>50696</v>
      </c>
      <c r="I20" s="66">
        <v>2022</v>
      </c>
      <c r="J20" s="25">
        <f>2392.7*1.04</f>
        <v>2488.4079999999999</v>
      </c>
    </row>
    <row r="21" spans="1:14" ht="19.5" customHeight="1">
      <c r="A21" s="1"/>
      <c r="B21" s="67">
        <v>8</v>
      </c>
      <c r="C21" s="169" t="s">
        <v>38</v>
      </c>
      <c r="D21" s="169"/>
      <c r="E21" s="169"/>
      <c r="F21" s="169"/>
      <c r="G21" s="64" t="s">
        <v>25</v>
      </c>
      <c r="H21" s="61">
        <v>150</v>
      </c>
      <c r="I21" s="66">
        <v>2022</v>
      </c>
      <c r="J21" s="25">
        <f>306.1*1.04</f>
        <v>318.34400000000005</v>
      </c>
      <c r="N21" s="6" t="s">
        <v>37</v>
      </c>
    </row>
    <row r="22" spans="1:14" ht="18" customHeight="1">
      <c r="A22" s="1"/>
      <c r="B22" s="67">
        <v>9</v>
      </c>
      <c r="C22" s="169" t="s">
        <v>22</v>
      </c>
      <c r="D22" s="169"/>
      <c r="E22" s="169"/>
      <c r="F22" s="169"/>
      <c r="G22" s="64" t="s">
        <v>13</v>
      </c>
      <c r="H22" s="61">
        <v>1.6</v>
      </c>
      <c r="I22" s="66">
        <v>2022</v>
      </c>
      <c r="J22" s="25">
        <f>SUM(J14:J15)*1.6%</f>
        <v>203.10400000000001</v>
      </c>
    </row>
    <row r="23" spans="1:14" s="19" customFormat="1" ht="15" customHeight="1">
      <c r="A23" s="5"/>
      <c r="B23" s="148" t="s">
        <v>23</v>
      </c>
      <c r="C23" s="148"/>
      <c r="D23" s="148"/>
      <c r="E23" s="148"/>
      <c r="F23" s="148"/>
      <c r="G23" s="148"/>
      <c r="H23" s="148"/>
      <c r="I23" s="148"/>
      <c r="J23" s="148"/>
    </row>
    <row r="24" spans="1:14" ht="15" customHeight="1">
      <c r="A24" s="1"/>
      <c r="B24" s="170" t="s">
        <v>14</v>
      </c>
      <c r="C24" s="171"/>
      <c r="D24" s="172"/>
      <c r="E24" s="205" t="s">
        <v>15</v>
      </c>
      <c r="F24" s="205"/>
      <c r="G24" s="205"/>
      <c r="H24" s="205"/>
      <c r="I24" s="205"/>
      <c r="J24" s="205"/>
    </row>
    <row r="25" spans="1:14">
      <c r="A25" s="1"/>
      <c r="B25" s="173"/>
      <c r="C25" s="174"/>
      <c r="D25" s="175"/>
      <c r="E25" s="185" t="s">
        <v>16</v>
      </c>
      <c r="F25" s="185"/>
      <c r="G25" s="206" t="s">
        <v>17</v>
      </c>
      <c r="H25" s="206"/>
      <c r="I25" s="206"/>
      <c r="J25" s="206"/>
    </row>
    <row r="26" spans="1:14" ht="12.75" customHeight="1">
      <c r="A26" s="1"/>
      <c r="B26" s="182">
        <v>28918.400000000001</v>
      </c>
      <c r="C26" s="183"/>
      <c r="D26" s="184"/>
      <c r="E26" s="185">
        <f>SUM(J14:J22)</f>
        <v>17805.336000000003</v>
      </c>
      <c r="F26" s="185"/>
      <c r="G26" s="185"/>
      <c r="H26" s="185"/>
      <c r="I26" s="185"/>
      <c r="J26" s="185"/>
    </row>
    <row r="27" spans="1:14" ht="10.5" customHeight="1">
      <c r="A27" s="1"/>
    </row>
    <row r="28" spans="1:14">
      <c r="A28" s="1"/>
    </row>
    <row r="29" spans="1:14">
      <c r="I29" s="120"/>
      <c r="J29" s="120"/>
    </row>
    <row r="30" spans="1:14" ht="15" customHeight="1">
      <c r="E30" s="120"/>
      <c r="F30" s="120"/>
      <c r="G30" s="120"/>
      <c r="H30" s="120"/>
      <c r="I30" s="120"/>
      <c r="J30" s="120"/>
    </row>
    <row r="31" spans="1:14">
      <c r="F31" s="1"/>
      <c r="G31" s="165"/>
      <c r="H31" s="165"/>
      <c r="I31" s="165"/>
      <c r="J31" s="165"/>
    </row>
    <row r="32" spans="1:14">
      <c r="F32" s="1"/>
      <c r="G32" s="58"/>
      <c r="H32" s="58"/>
      <c r="I32" s="58"/>
      <c r="J32" s="58"/>
    </row>
    <row r="33" spans="1:10" ht="13.5" customHeight="1">
      <c r="A33" s="1"/>
      <c r="B33" s="122" t="s">
        <v>1</v>
      </c>
      <c r="C33" s="122"/>
      <c r="D33" s="122"/>
      <c r="E33" s="122"/>
      <c r="F33" s="122"/>
      <c r="G33" s="122"/>
      <c r="H33" s="122"/>
      <c r="I33" s="122"/>
      <c r="J33" s="122"/>
    </row>
    <row r="34" spans="1:10">
      <c r="A34" s="1"/>
      <c r="B34" s="3"/>
      <c r="C34" s="119" t="s">
        <v>18</v>
      </c>
      <c r="D34" s="119"/>
      <c r="E34" s="119"/>
      <c r="F34" s="119"/>
      <c r="G34" s="119"/>
      <c r="H34" s="119"/>
      <c r="I34" s="119"/>
      <c r="J34" s="1"/>
    </row>
    <row r="35" spans="1:10" ht="4.5" hidden="1" customHeight="1">
      <c r="A35" s="1"/>
      <c r="B35" s="3"/>
      <c r="C35" s="56"/>
      <c r="D35" s="56"/>
      <c r="E35" s="56"/>
      <c r="F35" s="56"/>
      <c r="G35" s="56"/>
      <c r="H35" s="56"/>
      <c r="I35" s="56"/>
      <c r="J35" s="1"/>
    </row>
    <row r="36" spans="1:10" ht="16.5" customHeight="1">
      <c r="A36" s="1"/>
      <c r="B36" s="3"/>
      <c r="C36" s="123" t="s">
        <v>3</v>
      </c>
      <c r="D36" s="123"/>
      <c r="E36" s="123"/>
      <c r="F36" s="123"/>
      <c r="G36" s="123"/>
      <c r="H36" s="123"/>
      <c r="I36" s="123"/>
      <c r="J36" s="1"/>
    </row>
    <row r="37" spans="1:10" s="19" customFormat="1" ht="36" customHeight="1">
      <c r="A37" s="5"/>
      <c r="B37" s="124" t="s">
        <v>34</v>
      </c>
      <c r="C37" s="207"/>
      <c r="D37" s="207"/>
      <c r="E37" s="207"/>
      <c r="F37" s="207"/>
      <c r="G37" s="207"/>
      <c r="H37" s="207"/>
      <c r="I37" s="207"/>
      <c r="J37" s="207"/>
    </row>
    <row r="38" spans="1:10">
      <c r="A38" s="1"/>
      <c r="B38" s="1"/>
      <c r="C38" s="125" t="s">
        <v>4</v>
      </c>
      <c r="D38" s="125"/>
      <c r="E38" s="125"/>
      <c r="F38" s="125"/>
      <c r="G38" s="125"/>
      <c r="H38" s="125"/>
      <c r="I38" s="125"/>
      <c r="J38" s="1"/>
    </row>
    <row r="39" spans="1:10" s="19" customFormat="1">
      <c r="A39" s="5"/>
      <c r="B39" s="208" t="s">
        <v>107</v>
      </c>
      <c r="C39" s="208"/>
      <c r="D39" s="208"/>
      <c r="E39" s="208"/>
      <c r="F39" s="208"/>
      <c r="G39" s="208"/>
      <c r="H39" s="208"/>
      <c r="I39" s="208"/>
      <c r="J39" s="208"/>
    </row>
    <row r="40" spans="1:10" ht="29.25" customHeight="1">
      <c r="A40" s="1"/>
      <c r="B40" s="209" t="s">
        <v>5</v>
      </c>
      <c r="C40" s="170" t="s">
        <v>6</v>
      </c>
      <c r="D40" s="171"/>
      <c r="E40" s="171"/>
      <c r="F40" s="172"/>
      <c r="G40" s="211" t="s">
        <v>7</v>
      </c>
      <c r="H40" s="212"/>
      <c r="I40" s="213" t="s">
        <v>8</v>
      </c>
      <c r="J40" s="209" t="s">
        <v>24</v>
      </c>
    </row>
    <row r="41" spans="1:10" ht="28.9" customHeight="1">
      <c r="A41" s="1"/>
      <c r="B41" s="210"/>
      <c r="C41" s="173"/>
      <c r="D41" s="174"/>
      <c r="E41" s="174"/>
      <c r="F41" s="175"/>
      <c r="G41" s="64" t="s">
        <v>9</v>
      </c>
      <c r="H41" s="64" t="s">
        <v>10</v>
      </c>
      <c r="I41" s="214"/>
      <c r="J41" s="210"/>
    </row>
    <row r="42" spans="1:10" ht="28.9" customHeight="1">
      <c r="A42" s="1"/>
      <c r="B42" s="67">
        <v>1</v>
      </c>
      <c r="C42" s="145" t="s">
        <v>135</v>
      </c>
      <c r="D42" s="146"/>
      <c r="E42" s="146"/>
      <c r="F42" s="147"/>
      <c r="G42" s="64" t="s">
        <v>12</v>
      </c>
      <c r="H42" s="64">
        <v>1</v>
      </c>
      <c r="I42" s="67">
        <v>2023</v>
      </c>
      <c r="J42" s="36">
        <v>18000</v>
      </c>
    </row>
    <row r="43" spans="1:10" ht="28.9" customHeight="1">
      <c r="A43" s="1"/>
      <c r="B43" s="67">
        <v>2</v>
      </c>
      <c r="C43" s="145" t="s">
        <v>136</v>
      </c>
      <c r="D43" s="146"/>
      <c r="E43" s="146"/>
      <c r="F43" s="147"/>
      <c r="G43" s="64" t="s">
        <v>12</v>
      </c>
      <c r="H43" s="64">
        <v>1</v>
      </c>
      <c r="I43" s="67">
        <v>2023</v>
      </c>
      <c r="J43" s="36">
        <f>11640.7-5.7-319.4</f>
        <v>11315.6</v>
      </c>
    </row>
    <row r="44" spans="1:10" ht="29.25" customHeight="1">
      <c r="B44" s="67">
        <v>3</v>
      </c>
      <c r="C44" s="169" t="s">
        <v>42</v>
      </c>
      <c r="D44" s="169"/>
      <c r="E44" s="169"/>
      <c r="F44" s="169"/>
      <c r="G44" s="64" t="s">
        <v>12</v>
      </c>
      <c r="H44" s="24">
        <v>1</v>
      </c>
      <c r="I44" s="66">
        <v>2023</v>
      </c>
      <c r="J44" s="25">
        <f>300*1.04*1.04</f>
        <v>324.48</v>
      </c>
    </row>
    <row r="45" spans="1:10" ht="31.5" customHeight="1">
      <c r="B45" s="67">
        <v>4</v>
      </c>
      <c r="C45" s="145" t="s">
        <v>128</v>
      </c>
      <c r="D45" s="146"/>
      <c r="E45" s="146"/>
      <c r="F45" s="147"/>
      <c r="G45" s="64" t="s">
        <v>11</v>
      </c>
      <c r="H45" s="24">
        <v>2000</v>
      </c>
      <c r="I45" s="66">
        <v>2022</v>
      </c>
      <c r="J45" s="25">
        <f>H45*0.316*1.04*1.04</f>
        <v>683.57119999999998</v>
      </c>
    </row>
    <row r="46" spans="1:10" ht="27.75" customHeight="1">
      <c r="B46" s="67">
        <v>5</v>
      </c>
      <c r="C46" s="145" t="s">
        <v>129</v>
      </c>
      <c r="D46" s="146"/>
      <c r="E46" s="146"/>
      <c r="F46" s="147"/>
      <c r="G46" s="64" t="s">
        <v>11</v>
      </c>
      <c r="H46" s="24">
        <v>2500</v>
      </c>
      <c r="I46" s="66">
        <v>2022</v>
      </c>
      <c r="J46" s="25">
        <f>H46*1.04*0.316*1.04</f>
        <v>854.46400000000006</v>
      </c>
    </row>
    <row r="47" spans="1:10" ht="16.5" customHeight="1">
      <c r="B47" s="67">
        <v>6</v>
      </c>
      <c r="C47" s="145" t="s">
        <v>103</v>
      </c>
      <c r="D47" s="146"/>
      <c r="E47" s="146"/>
      <c r="F47" s="147"/>
      <c r="G47" s="97" t="s">
        <v>31</v>
      </c>
      <c r="H47" s="24">
        <v>2</v>
      </c>
      <c r="I47" s="66">
        <v>2023</v>
      </c>
      <c r="J47" s="25">
        <f>250*1.04*1.04</f>
        <v>270.40000000000003</v>
      </c>
    </row>
    <row r="48" spans="1:10" ht="16.5" customHeight="1">
      <c r="B48" s="67">
        <v>7</v>
      </c>
      <c r="C48" s="145" t="s">
        <v>45</v>
      </c>
      <c r="D48" s="146"/>
      <c r="E48" s="146"/>
      <c r="F48" s="147"/>
      <c r="G48" s="64" t="s">
        <v>11</v>
      </c>
      <c r="H48" s="24">
        <v>50696</v>
      </c>
      <c r="I48" s="66">
        <v>2023</v>
      </c>
      <c r="J48" s="25">
        <f>2392.7*1.04*1.04</f>
        <v>2587.9443200000001</v>
      </c>
    </row>
    <row r="49" spans="1:14" ht="16.5" customHeight="1">
      <c r="A49" s="1"/>
      <c r="B49" s="67">
        <v>8</v>
      </c>
      <c r="C49" s="169" t="s">
        <v>38</v>
      </c>
      <c r="D49" s="169"/>
      <c r="E49" s="169"/>
      <c r="F49" s="169"/>
      <c r="G49" s="64" t="s">
        <v>25</v>
      </c>
      <c r="H49" s="61">
        <v>150</v>
      </c>
      <c r="I49" s="66">
        <v>2023</v>
      </c>
      <c r="J49" s="25">
        <f>306.1*1.04*1.04</f>
        <v>331.07776000000007</v>
      </c>
      <c r="N49" s="6" t="s">
        <v>37</v>
      </c>
    </row>
    <row r="50" spans="1:14" ht="16.5" customHeight="1">
      <c r="A50" s="1"/>
      <c r="B50" s="67">
        <v>9</v>
      </c>
      <c r="C50" s="169" t="s">
        <v>22</v>
      </c>
      <c r="D50" s="169"/>
      <c r="E50" s="169"/>
      <c r="F50" s="169"/>
      <c r="G50" s="64" t="s">
        <v>13</v>
      </c>
      <c r="H50" s="61">
        <v>1.6</v>
      </c>
      <c r="I50" s="66">
        <v>2023</v>
      </c>
      <c r="J50" s="25">
        <f>SUM(J42:J43,J47)*1.6%</f>
        <v>473.37600000000003</v>
      </c>
    </row>
    <row r="51" spans="1:14" s="19" customFormat="1" ht="15" customHeight="1">
      <c r="A51" s="5"/>
      <c r="B51" s="148" t="s">
        <v>23</v>
      </c>
      <c r="C51" s="148"/>
      <c r="D51" s="148"/>
      <c r="E51" s="148"/>
      <c r="F51" s="148"/>
      <c r="G51" s="148"/>
      <c r="H51" s="148"/>
      <c r="I51" s="148"/>
      <c r="J51" s="148"/>
    </row>
    <row r="52" spans="1:14" ht="15" customHeight="1">
      <c r="A52" s="1"/>
      <c r="B52" s="170" t="s">
        <v>14</v>
      </c>
      <c r="C52" s="171"/>
      <c r="D52" s="172"/>
      <c r="E52" s="205" t="s">
        <v>15</v>
      </c>
      <c r="F52" s="205"/>
      <c r="G52" s="205"/>
      <c r="H52" s="205"/>
      <c r="I52" s="205"/>
      <c r="J52" s="205"/>
    </row>
    <row r="53" spans="1:14">
      <c r="A53" s="1"/>
      <c r="B53" s="173"/>
      <c r="C53" s="174"/>
      <c r="D53" s="175"/>
      <c r="E53" s="185" t="s">
        <v>16</v>
      </c>
      <c r="F53" s="185"/>
      <c r="G53" s="206" t="s">
        <v>17</v>
      </c>
      <c r="H53" s="206"/>
      <c r="I53" s="206"/>
      <c r="J53" s="206"/>
    </row>
    <row r="54" spans="1:14" ht="12.75" customHeight="1">
      <c r="A54" s="1"/>
      <c r="B54" s="182">
        <f>E54</f>
        <v>34840.913279999993</v>
      </c>
      <c r="C54" s="183"/>
      <c r="D54" s="184"/>
      <c r="E54" s="185">
        <f>SUM(J42:J50)</f>
        <v>34840.913279999993</v>
      </c>
      <c r="F54" s="185"/>
      <c r="G54" s="185"/>
      <c r="H54" s="185"/>
      <c r="I54" s="185"/>
      <c r="J54" s="185"/>
    </row>
  </sheetData>
  <mergeCells count="62">
    <mergeCell ref="G54:J54"/>
    <mergeCell ref="C50:F50"/>
    <mergeCell ref="B51:J51"/>
    <mergeCell ref="B52:D53"/>
    <mergeCell ref="E52:J52"/>
    <mergeCell ref="E53:F53"/>
    <mergeCell ref="G53:J53"/>
    <mergeCell ref="C47:F47"/>
    <mergeCell ref="C48:F48"/>
    <mergeCell ref="C49:F49"/>
    <mergeCell ref="B54:D54"/>
    <mergeCell ref="E54:F54"/>
    <mergeCell ref="C42:F42"/>
    <mergeCell ref="C43:F43"/>
    <mergeCell ref="C44:F44"/>
    <mergeCell ref="C45:F45"/>
    <mergeCell ref="C46:F46"/>
    <mergeCell ref="C36:I36"/>
    <mergeCell ref="B37:J37"/>
    <mergeCell ref="C38:I38"/>
    <mergeCell ref="B39:J39"/>
    <mergeCell ref="B40:B41"/>
    <mergeCell ref="C40:F41"/>
    <mergeCell ref="G40:H40"/>
    <mergeCell ref="I40:I41"/>
    <mergeCell ref="J40:J41"/>
    <mergeCell ref="I29:J29"/>
    <mergeCell ref="E30:J30"/>
    <mergeCell ref="G31:J31"/>
    <mergeCell ref="B33:J33"/>
    <mergeCell ref="C34:I34"/>
    <mergeCell ref="C14:F14"/>
    <mergeCell ref="C15:F15"/>
    <mergeCell ref="B9:J9"/>
    <mergeCell ref="C10:I10"/>
    <mergeCell ref="B11:J11"/>
    <mergeCell ref="B12:B13"/>
    <mergeCell ref="C12:F13"/>
    <mergeCell ref="G12:H12"/>
    <mergeCell ref="I12:I13"/>
    <mergeCell ref="J12:J13"/>
    <mergeCell ref="C8:I8"/>
    <mergeCell ref="I1:J1"/>
    <mergeCell ref="G3:J3"/>
    <mergeCell ref="B5:J5"/>
    <mergeCell ref="C6:I6"/>
    <mergeCell ref="E2:J2"/>
    <mergeCell ref="C22:F22"/>
    <mergeCell ref="C16:F16"/>
    <mergeCell ref="C21:F21"/>
    <mergeCell ref="C18:F18"/>
    <mergeCell ref="C20:F20"/>
    <mergeCell ref="C19:F19"/>
    <mergeCell ref="C17:F17"/>
    <mergeCell ref="B26:D26"/>
    <mergeCell ref="E26:F26"/>
    <mergeCell ref="G26:J26"/>
    <mergeCell ref="B23:J23"/>
    <mergeCell ref="B24:D25"/>
    <mergeCell ref="E24:J24"/>
    <mergeCell ref="E25:F25"/>
    <mergeCell ref="G25:J25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>
      <selection activeCell="B9" sqref="B9:J9"/>
    </sheetView>
  </sheetViews>
  <sheetFormatPr defaultRowHeight="12.75"/>
  <cols>
    <col min="1" max="1" width="2.7109375" style="6" customWidth="1"/>
    <col min="2" max="2" width="3.5703125" style="6" customWidth="1"/>
    <col min="3" max="3" width="17.28515625" style="6" customWidth="1"/>
    <col min="4" max="4" width="20.5703125" style="6" customWidth="1"/>
    <col min="5" max="5" width="4.5703125" style="6" customWidth="1"/>
    <col min="6" max="6" width="38.140625" style="6" customWidth="1"/>
    <col min="7" max="7" width="9.140625" style="6" customWidth="1"/>
    <col min="8" max="8" width="10.140625" style="6" customWidth="1"/>
    <col min="9" max="9" width="14.28515625" style="6" customWidth="1"/>
    <col min="10" max="10" width="15.42578125" style="6" customWidth="1"/>
    <col min="11" max="254" width="9.140625" style="6"/>
    <col min="255" max="255" width="2.7109375" style="6" customWidth="1"/>
    <col min="256" max="256" width="3.5703125" style="6" customWidth="1"/>
    <col min="257" max="257" width="17.28515625" style="6" customWidth="1"/>
    <col min="258" max="258" width="20.5703125" style="6" customWidth="1"/>
    <col min="259" max="259" width="4.5703125" style="6" customWidth="1"/>
    <col min="260" max="260" width="41.42578125" style="6" customWidth="1"/>
    <col min="261" max="261" width="9.140625" style="6" customWidth="1"/>
    <col min="262" max="262" width="10.140625" style="6" customWidth="1"/>
    <col min="263" max="263" width="14.28515625" style="6" customWidth="1"/>
    <col min="264" max="264" width="15.42578125" style="6" customWidth="1"/>
    <col min="265" max="265" width="20.5703125" style="6" customWidth="1"/>
    <col min="266" max="510" width="9.140625" style="6"/>
    <col min="511" max="511" width="2.7109375" style="6" customWidth="1"/>
    <col min="512" max="512" width="3.5703125" style="6" customWidth="1"/>
    <col min="513" max="513" width="17.28515625" style="6" customWidth="1"/>
    <col min="514" max="514" width="20.5703125" style="6" customWidth="1"/>
    <col min="515" max="515" width="4.5703125" style="6" customWidth="1"/>
    <col min="516" max="516" width="41.42578125" style="6" customWidth="1"/>
    <col min="517" max="517" width="9.140625" style="6" customWidth="1"/>
    <col min="518" max="518" width="10.140625" style="6" customWidth="1"/>
    <col min="519" max="519" width="14.28515625" style="6" customWidth="1"/>
    <col min="520" max="520" width="15.42578125" style="6" customWidth="1"/>
    <col min="521" max="521" width="20.5703125" style="6" customWidth="1"/>
    <col min="522" max="766" width="9.140625" style="6"/>
    <col min="767" max="767" width="2.7109375" style="6" customWidth="1"/>
    <col min="768" max="768" width="3.5703125" style="6" customWidth="1"/>
    <col min="769" max="769" width="17.28515625" style="6" customWidth="1"/>
    <col min="770" max="770" width="20.5703125" style="6" customWidth="1"/>
    <col min="771" max="771" width="4.5703125" style="6" customWidth="1"/>
    <col min="772" max="772" width="41.42578125" style="6" customWidth="1"/>
    <col min="773" max="773" width="9.140625" style="6" customWidth="1"/>
    <col min="774" max="774" width="10.140625" style="6" customWidth="1"/>
    <col min="775" max="775" width="14.28515625" style="6" customWidth="1"/>
    <col min="776" max="776" width="15.42578125" style="6" customWidth="1"/>
    <col min="777" max="777" width="20.5703125" style="6" customWidth="1"/>
    <col min="778" max="1022" width="9.140625" style="6"/>
    <col min="1023" max="1023" width="2.7109375" style="6" customWidth="1"/>
    <col min="1024" max="1024" width="3.5703125" style="6" customWidth="1"/>
    <col min="1025" max="1025" width="17.28515625" style="6" customWidth="1"/>
    <col min="1026" max="1026" width="20.5703125" style="6" customWidth="1"/>
    <col min="1027" max="1027" width="4.5703125" style="6" customWidth="1"/>
    <col min="1028" max="1028" width="41.42578125" style="6" customWidth="1"/>
    <col min="1029" max="1029" width="9.140625" style="6" customWidth="1"/>
    <col min="1030" max="1030" width="10.140625" style="6" customWidth="1"/>
    <col min="1031" max="1031" width="14.28515625" style="6" customWidth="1"/>
    <col min="1032" max="1032" width="15.42578125" style="6" customWidth="1"/>
    <col min="1033" max="1033" width="20.5703125" style="6" customWidth="1"/>
    <col min="1034" max="1278" width="9.140625" style="6"/>
    <col min="1279" max="1279" width="2.7109375" style="6" customWidth="1"/>
    <col min="1280" max="1280" width="3.5703125" style="6" customWidth="1"/>
    <col min="1281" max="1281" width="17.28515625" style="6" customWidth="1"/>
    <col min="1282" max="1282" width="20.5703125" style="6" customWidth="1"/>
    <col min="1283" max="1283" width="4.5703125" style="6" customWidth="1"/>
    <col min="1284" max="1284" width="41.42578125" style="6" customWidth="1"/>
    <col min="1285" max="1285" width="9.140625" style="6" customWidth="1"/>
    <col min="1286" max="1286" width="10.140625" style="6" customWidth="1"/>
    <col min="1287" max="1287" width="14.28515625" style="6" customWidth="1"/>
    <col min="1288" max="1288" width="15.42578125" style="6" customWidth="1"/>
    <col min="1289" max="1289" width="20.5703125" style="6" customWidth="1"/>
    <col min="1290" max="1534" width="9.140625" style="6"/>
    <col min="1535" max="1535" width="2.7109375" style="6" customWidth="1"/>
    <col min="1536" max="1536" width="3.5703125" style="6" customWidth="1"/>
    <col min="1537" max="1537" width="17.28515625" style="6" customWidth="1"/>
    <col min="1538" max="1538" width="20.5703125" style="6" customWidth="1"/>
    <col min="1539" max="1539" width="4.5703125" style="6" customWidth="1"/>
    <col min="1540" max="1540" width="41.42578125" style="6" customWidth="1"/>
    <col min="1541" max="1541" width="9.140625" style="6" customWidth="1"/>
    <col min="1542" max="1542" width="10.140625" style="6" customWidth="1"/>
    <col min="1543" max="1543" width="14.28515625" style="6" customWidth="1"/>
    <col min="1544" max="1544" width="15.42578125" style="6" customWidth="1"/>
    <col min="1545" max="1545" width="20.5703125" style="6" customWidth="1"/>
    <col min="1546" max="1790" width="9.140625" style="6"/>
    <col min="1791" max="1791" width="2.7109375" style="6" customWidth="1"/>
    <col min="1792" max="1792" width="3.5703125" style="6" customWidth="1"/>
    <col min="1793" max="1793" width="17.28515625" style="6" customWidth="1"/>
    <col min="1794" max="1794" width="20.5703125" style="6" customWidth="1"/>
    <col min="1795" max="1795" width="4.5703125" style="6" customWidth="1"/>
    <col min="1796" max="1796" width="41.42578125" style="6" customWidth="1"/>
    <col min="1797" max="1797" width="9.140625" style="6" customWidth="1"/>
    <col min="1798" max="1798" width="10.140625" style="6" customWidth="1"/>
    <col min="1799" max="1799" width="14.28515625" style="6" customWidth="1"/>
    <col min="1800" max="1800" width="15.42578125" style="6" customWidth="1"/>
    <col min="1801" max="1801" width="20.5703125" style="6" customWidth="1"/>
    <col min="1802" max="2046" width="9.140625" style="6"/>
    <col min="2047" max="2047" width="2.7109375" style="6" customWidth="1"/>
    <col min="2048" max="2048" width="3.5703125" style="6" customWidth="1"/>
    <col min="2049" max="2049" width="17.28515625" style="6" customWidth="1"/>
    <col min="2050" max="2050" width="20.5703125" style="6" customWidth="1"/>
    <col min="2051" max="2051" width="4.5703125" style="6" customWidth="1"/>
    <col min="2052" max="2052" width="41.42578125" style="6" customWidth="1"/>
    <col min="2053" max="2053" width="9.140625" style="6" customWidth="1"/>
    <col min="2054" max="2054" width="10.140625" style="6" customWidth="1"/>
    <col min="2055" max="2055" width="14.28515625" style="6" customWidth="1"/>
    <col min="2056" max="2056" width="15.42578125" style="6" customWidth="1"/>
    <col min="2057" max="2057" width="20.5703125" style="6" customWidth="1"/>
    <col min="2058" max="2302" width="9.140625" style="6"/>
    <col min="2303" max="2303" width="2.7109375" style="6" customWidth="1"/>
    <col min="2304" max="2304" width="3.5703125" style="6" customWidth="1"/>
    <col min="2305" max="2305" width="17.28515625" style="6" customWidth="1"/>
    <col min="2306" max="2306" width="20.5703125" style="6" customWidth="1"/>
    <col min="2307" max="2307" width="4.5703125" style="6" customWidth="1"/>
    <col min="2308" max="2308" width="41.42578125" style="6" customWidth="1"/>
    <col min="2309" max="2309" width="9.140625" style="6" customWidth="1"/>
    <col min="2310" max="2310" width="10.140625" style="6" customWidth="1"/>
    <col min="2311" max="2311" width="14.28515625" style="6" customWidth="1"/>
    <col min="2312" max="2312" width="15.42578125" style="6" customWidth="1"/>
    <col min="2313" max="2313" width="20.5703125" style="6" customWidth="1"/>
    <col min="2314" max="2558" width="9.140625" style="6"/>
    <col min="2559" max="2559" width="2.7109375" style="6" customWidth="1"/>
    <col min="2560" max="2560" width="3.5703125" style="6" customWidth="1"/>
    <col min="2561" max="2561" width="17.28515625" style="6" customWidth="1"/>
    <col min="2562" max="2562" width="20.5703125" style="6" customWidth="1"/>
    <col min="2563" max="2563" width="4.5703125" style="6" customWidth="1"/>
    <col min="2564" max="2564" width="41.42578125" style="6" customWidth="1"/>
    <col min="2565" max="2565" width="9.140625" style="6" customWidth="1"/>
    <col min="2566" max="2566" width="10.140625" style="6" customWidth="1"/>
    <col min="2567" max="2567" width="14.28515625" style="6" customWidth="1"/>
    <col min="2568" max="2568" width="15.42578125" style="6" customWidth="1"/>
    <col min="2569" max="2569" width="20.5703125" style="6" customWidth="1"/>
    <col min="2570" max="2814" width="9.140625" style="6"/>
    <col min="2815" max="2815" width="2.7109375" style="6" customWidth="1"/>
    <col min="2816" max="2816" width="3.5703125" style="6" customWidth="1"/>
    <col min="2817" max="2817" width="17.28515625" style="6" customWidth="1"/>
    <col min="2818" max="2818" width="20.5703125" style="6" customWidth="1"/>
    <col min="2819" max="2819" width="4.5703125" style="6" customWidth="1"/>
    <col min="2820" max="2820" width="41.42578125" style="6" customWidth="1"/>
    <col min="2821" max="2821" width="9.140625" style="6" customWidth="1"/>
    <col min="2822" max="2822" width="10.140625" style="6" customWidth="1"/>
    <col min="2823" max="2823" width="14.28515625" style="6" customWidth="1"/>
    <col min="2824" max="2824" width="15.42578125" style="6" customWidth="1"/>
    <col min="2825" max="2825" width="20.5703125" style="6" customWidth="1"/>
    <col min="2826" max="3070" width="9.140625" style="6"/>
    <col min="3071" max="3071" width="2.7109375" style="6" customWidth="1"/>
    <col min="3072" max="3072" width="3.5703125" style="6" customWidth="1"/>
    <col min="3073" max="3073" width="17.28515625" style="6" customWidth="1"/>
    <col min="3074" max="3074" width="20.5703125" style="6" customWidth="1"/>
    <col min="3075" max="3075" width="4.5703125" style="6" customWidth="1"/>
    <col min="3076" max="3076" width="41.42578125" style="6" customWidth="1"/>
    <col min="3077" max="3077" width="9.140625" style="6" customWidth="1"/>
    <col min="3078" max="3078" width="10.140625" style="6" customWidth="1"/>
    <col min="3079" max="3079" width="14.28515625" style="6" customWidth="1"/>
    <col min="3080" max="3080" width="15.42578125" style="6" customWidth="1"/>
    <col min="3081" max="3081" width="20.5703125" style="6" customWidth="1"/>
    <col min="3082" max="3326" width="9.140625" style="6"/>
    <col min="3327" max="3327" width="2.7109375" style="6" customWidth="1"/>
    <col min="3328" max="3328" width="3.5703125" style="6" customWidth="1"/>
    <col min="3329" max="3329" width="17.28515625" style="6" customWidth="1"/>
    <col min="3330" max="3330" width="20.5703125" style="6" customWidth="1"/>
    <col min="3331" max="3331" width="4.5703125" style="6" customWidth="1"/>
    <col min="3332" max="3332" width="41.42578125" style="6" customWidth="1"/>
    <col min="3333" max="3333" width="9.140625" style="6" customWidth="1"/>
    <col min="3334" max="3334" width="10.140625" style="6" customWidth="1"/>
    <col min="3335" max="3335" width="14.28515625" style="6" customWidth="1"/>
    <col min="3336" max="3336" width="15.42578125" style="6" customWidth="1"/>
    <col min="3337" max="3337" width="20.5703125" style="6" customWidth="1"/>
    <col min="3338" max="3582" width="9.140625" style="6"/>
    <col min="3583" max="3583" width="2.7109375" style="6" customWidth="1"/>
    <col min="3584" max="3584" width="3.5703125" style="6" customWidth="1"/>
    <col min="3585" max="3585" width="17.28515625" style="6" customWidth="1"/>
    <col min="3586" max="3586" width="20.5703125" style="6" customWidth="1"/>
    <col min="3587" max="3587" width="4.5703125" style="6" customWidth="1"/>
    <col min="3588" max="3588" width="41.42578125" style="6" customWidth="1"/>
    <col min="3589" max="3589" width="9.140625" style="6" customWidth="1"/>
    <col min="3590" max="3590" width="10.140625" style="6" customWidth="1"/>
    <col min="3591" max="3591" width="14.28515625" style="6" customWidth="1"/>
    <col min="3592" max="3592" width="15.42578125" style="6" customWidth="1"/>
    <col min="3593" max="3593" width="20.5703125" style="6" customWidth="1"/>
    <col min="3594" max="3838" width="9.140625" style="6"/>
    <col min="3839" max="3839" width="2.7109375" style="6" customWidth="1"/>
    <col min="3840" max="3840" width="3.5703125" style="6" customWidth="1"/>
    <col min="3841" max="3841" width="17.28515625" style="6" customWidth="1"/>
    <col min="3842" max="3842" width="20.5703125" style="6" customWidth="1"/>
    <col min="3843" max="3843" width="4.5703125" style="6" customWidth="1"/>
    <col min="3844" max="3844" width="41.42578125" style="6" customWidth="1"/>
    <col min="3845" max="3845" width="9.140625" style="6" customWidth="1"/>
    <col min="3846" max="3846" width="10.140625" style="6" customWidth="1"/>
    <col min="3847" max="3847" width="14.28515625" style="6" customWidth="1"/>
    <col min="3848" max="3848" width="15.42578125" style="6" customWidth="1"/>
    <col min="3849" max="3849" width="20.5703125" style="6" customWidth="1"/>
    <col min="3850" max="4094" width="9.140625" style="6"/>
    <col min="4095" max="4095" width="2.7109375" style="6" customWidth="1"/>
    <col min="4096" max="4096" width="3.5703125" style="6" customWidth="1"/>
    <col min="4097" max="4097" width="17.28515625" style="6" customWidth="1"/>
    <col min="4098" max="4098" width="20.5703125" style="6" customWidth="1"/>
    <col min="4099" max="4099" width="4.5703125" style="6" customWidth="1"/>
    <col min="4100" max="4100" width="41.42578125" style="6" customWidth="1"/>
    <col min="4101" max="4101" width="9.140625" style="6" customWidth="1"/>
    <col min="4102" max="4102" width="10.140625" style="6" customWidth="1"/>
    <col min="4103" max="4103" width="14.28515625" style="6" customWidth="1"/>
    <col min="4104" max="4104" width="15.42578125" style="6" customWidth="1"/>
    <col min="4105" max="4105" width="20.5703125" style="6" customWidth="1"/>
    <col min="4106" max="4350" width="9.140625" style="6"/>
    <col min="4351" max="4351" width="2.7109375" style="6" customWidth="1"/>
    <col min="4352" max="4352" width="3.5703125" style="6" customWidth="1"/>
    <col min="4353" max="4353" width="17.28515625" style="6" customWidth="1"/>
    <col min="4354" max="4354" width="20.5703125" style="6" customWidth="1"/>
    <col min="4355" max="4355" width="4.5703125" style="6" customWidth="1"/>
    <col min="4356" max="4356" width="41.42578125" style="6" customWidth="1"/>
    <col min="4357" max="4357" width="9.140625" style="6" customWidth="1"/>
    <col min="4358" max="4358" width="10.140625" style="6" customWidth="1"/>
    <col min="4359" max="4359" width="14.28515625" style="6" customWidth="1"/>
    <col min="4360" max="4360" width="15.42578125" style="6" customWidth="1"/>
    <col min="4361" max="4361" width="20.5703125" style="6" customWidth="1"/>
    <col min="4362" max="4606" width="9.140625" style="6"/>
    <col min="4607" max="4607" width="2.7109375" style="6" customWidth="1"/>
    <col min="4608" max="4608" width="3.5703125" style="6" customWidth="1"/>
    <col min="4609" max="4609" width="17.28515625" style="6" customWidth="1"/>
    <col min="4610" max="4610" width="20.5703125" style="6" customWidth="1"/>
    <col min="4611" max="4611" width="4.5703125" style="6" customWidth="1"/>
    <col min="4612" max="4612" width="41.42578125" style="6" customWidth="1"/>
    <col min="4613" max="4613" width="9.140625" style="6" customWidth="1"/>
    <col min="4614" max="4614" width="10.140625" style="6" customWidth="1"/>
    <col min="4615" max="4615" width="14.28515625" style="6" customWidth="1"/>
    <col min="4616" max="4616" width="15.42578125" style="6" customWidth="1"/>
    <col min="4617" max="4617" width="20.5703125" style="6" customWidth="1"/>
    <col min="4618" max="4862" width="9.140625" style="6"/>
    <col min="4863" max="4863" width="2.7109375" style="6" customWidth="1"/>
    <col min="4864" max="4864" width="3.5703125" style="6" customWidth="1"/>
    <col min="4865" max="4865" width="17.28515625" style="6" customWidth="1"/>
    <col min="4866" max="4866" width="20.5703125" style="6" customWidth="1"/>
    <col min="4867" max="4867" width="4.5703125" style="6" customWidth="1"/>
    <col min="4868" max="4868" width="41.42578125" style="6" customWidth="1"/>
    <col min="4869" max="4869" width="9.140625" style="6" customWidth="1"/>
    <col min="4870" max="4870" width="10.140625" style="6" customWidth="1"/>
    <col min="4871" max="4871" width="14.28515625" style="6" customWidth="1"/>
    <col min="4872" max="4872" width="15.42578125" style="6" customWidth="1"/>
    <col min="4873" max="4873" width="20.5703125" style="6" customWidth="1"/>
    <col min="4874" max="5118" width="9.140625" style="6"/>
    <col min="5119" max="5119" width="2.7109375" style="6" customWidth="1"/>
    <col min="5120" max="5120" width="3.5703125" style="6" customWidth="1"/>
    <col min="5121" max="5121" width="17.28515625" style="6" customWidth="1"/>
    <col min="5122" max="5122" width="20.5703125" style="6" customWidth="1"/>
    <col min="5123" max="5123" width="4.5703125" style="6" customWidth="1"/>
    <col min="5124" max="5124" width="41.42578125" style="6" customWidth="1"/>
    <col min="5125" max="5125" width="9.140625" style="6" customWidth="1"/>
    <col min="5126" max="5126" width="10.140625" style="6" customWidth="1"/>
    <col min="5127" max="5127" width="14.28515625" style="6" customWidth="1"/>
    <col min="5128" max="5128" width="15.42578125" style="6" customWidth="1"/>
    <col min="5129" max="5129" width="20.5703125" style="6" customWidth="1"/>
    <col min="5130" max="5374" width="9.140625" style="6"/>
    <col min="5375" max="5375" width="2.7109375" style="6" customWidth="1"/>
    <col min="5376" max="5376" width="3.5703125" style="6" customWidth="1"/>
    <col min="5377" max="5377" width="17.28515625" style="6" customWidth="1"/>
    <col min="5378" max="5378" width="20.5703125" style="6" customWidth="1"/>
    <col min="5379" max="5379" width="4.5703125" style="6" customWidth="1"/>
    <col min="5380" max="5380" width="41.42578125" style="6" customWidth="1"/>
    <col min="5381" max="5381" width="9.140625" style="6" customWidth="1"/>
    <col min="5382" max="5382" width="10.140625" style="6" customWidth="1"/>
    <col min="5383" max="5383" width="14.28515625" style="6" customWidth="1"/>
    <col min="5384" max="5384" width="15.42578125" style="6" customWidth="1"/>
    <col min="5385" max="5385" width="20.5703125" style="6" customWidth="1"/>
    <col min="5386" max="5630" width="9.140625" style="6"/>
    <col min="5631" max="5631" width="2.7109375" style="6" customWidth="1"/>
    <col min="5632" max="5632" width="3.5703125" style="6" customWidth="1"/>
    <col min="5633" max="5633" width="17.28515625" style="6" customWidth="1"/>
    <col min="5634" max="5634" width="20.5703125" style="6" customWidth="1"/>
    <col min="5635" max="5635" width="4.5703125" style="6" customWidth="1"/>
    <col min="5636" max="5636" width="41.42578125" style="6" customWidth="1"/>
    <col min="5637" max="5637" width="9.140625" style="6" customWidth="1"/>
    <col min="5638" max="5638" width="10.140625" style="6" customWidth="1"/>
    <col min="5639" max="5639" width="14.28515625" style="6" customWidth="1"/>
    <col min="5640" max="5640" width="15.42578125" style="6" customWidth="1"/>
    <col min="5641" max="5641" width="20.5703125" style="6" customWidth="1"/>
    <col min="5642" max="5886" width="9.140625" style="6"/>
    <col min="5887" max="5887" width="2.7109375" style="6" customWidth="1"/>
    <col min="5888" max="5888" width="3.5703125" style="6" customWidth="1"/>
    <col min="5889" max="5889" width="17.28515625" style="6" customWidth="1"/>
    <col min="5890" max="5890" width="20.5703125" style="6" customWidth="1"/>
    <col min="5891" max="5891" width="4.5703125" style="6" customWidth="1"/>
    <col min="5892" max="5892" width="41.42578125" style="6" customWidth="1"/>
    <col min="5893" max="5893" width="9.140625" style="6" customWidth="1"/>
    <col min="5894" max="5894" width="10.140625" style="6" customWidth="1"/>
    <col min="5895" max="5895" width="14.28515625" style="6" customWidth="1"/>
    <col min="5896" max="5896" width="15.42578125" style="6" customWidth="1"/>
    <col min="5897" max="5897" width="20.5703125" style="6" customWidth="1"/>
    <col min="5898" max="6142" width="9.140625" style="6"/>
    <col min="6143" max="6143" width="2.7109375" style="6" customWidth="1"/>
    <col min="6144" max="6144" width="3.5703125" style="6" customWidth="1"/>
    <col min="6145" max="6145" width="17.28515625" style="6" customWidth="1"/>
    <col min="6146" max="6146" width="20.5703125" style="6" customWidth="1"/>
    <col min="6147" max="6147" width="4.5703125" style="6" customWidth="1"/>
    <col min="6148" max="6148" width="41.42578125" style="6" customWidth="1"/>
    <col min="6149" max="6149" width="9.140625" style="6" customWidth="1"/>
    <col min="6150" max="6150" width="10.140625" style="6" customWidth="1"/>
    <col min="6151" max="6151" width="14.28515625" style="6" customWidth="1"/>
    <col min="6152" max="6152" width="15.42578125" style="6" customWidth="1"/>
    <col min="6153" max="6153" width="20.5703125" style="6" customWidth="1"/>
    <col min="6154" max="6398" width="9.140625" style="6"/>
    <col min="6399" max="6399" width="2.7109375" style="6" customWidth="1"/>
    <col min="6400" max="6400" width="3.5703125" style="6" customWidth="1"/>
    <col min="6401" max="6401" width="17.28515625" style="6" customWidth="1"/>
    <col min="6402" max="6402" width="20.5703125" style="6" customWidth="1"/>
    <col min="6403" max="6403" width="4.5703125" style="6" customWidth="1"/>
    <col min="6404" max="6404" width="41.42578125" style="6" customWidth="1"/>
    <col min="6405" max="6405" width="9.140625" style="6" customWidth="1"/>
    <col min="6406" max="6406" width="10.140625" style="6" customWidth="1"/>
    <col min="6407" max="6407" width="14.28515625" style="6" customWidth="1"/>
    <col min="6408" max="6408" width="15.42578125" style="6" customWidth="1"/>
    <col min="6409" max="6409" width="20.5703125" style="6" customWidth="1"/>
    <col min="6410" max="6654" width="9.140625" style="6"/>
    <col min="6655" max="6655" width="2.7109375" style="6" customWidth="1"/>
    <col min="6656" max="6656" width="3.5703125" style="6" customWidth="1"/>
    <col min="6657" max="6657" width="17.28515625" style="6" customWidth="1"/>
    <col min="6658" max="6658" width="20.5703125" style="6" customWidth="1"/>
    <col min="6659" max="6659" width="4.5703125" style="6" customWidth="1"/>
    <col min="6660" max="6660" width="41.42578125" style="6" customWidth="1"/>
    <col min="6661" max="6661" width="9.140625" style="6" customWidth="1"/>
    <col min="6662" max="6662" width="10.140625" style="6" customWidth="1"/>
    <col min="6663" max="6663" width="14.28515625" style="6" customWidth="1"/>
    <col min="6664" max="6664" width="15.42578125" style="6" customWidth="1"/>
    <col min="6665" max="6665" width="20.5703125" style="6" customWidth="1"/>
    <col min="6666" max="6910" width="9.140625" style="6"/>
    <col min="6911" max="6911" width="2.7109375" style="6" customWidth="1"/>
    <col min="6912" max="6912" width="3.5703125" style="6" customWidth="1"/>
    <col min="6913" max="6913" width="17.28515625" style="6" customWidth="1"/>
    <col min="6914" max="6914" width="20.5703125" style="6" customWidth="1"/>
    <col min="6915" max="6915" width="4.5703125" style="6" customWidth="1"/>
    <col min="6916" max="6916" width="41.42578125" style="6" customWidth="1"/>
    <col min="6917" max="6917" width="9.140625" style="6" customWidth="1"/>
    <col min="6918" max="6918" width="10.140625" style="6" customWidth="1"/>
    <col min="6919" max="6919" width="14.28515625" style="6" customWidth="1"/>
    <col min="6920" max="6920" width="15.42578125" style="6" customWidth="1"/>
    <col min="6921" max="6921" width="20.5703125" style="6" customWidth="1"/>
    <col min="6922" max="7166" width="9.140625" style="6"/>
    <col min="7167" max="7167" width="2.7109375" style="6" customWidth="1"/>
    <col min="7168" max="7168" width="3.5703125" style="6" customWidth="1"/>
    <col min="7169" max="7169" width="17.28515625" style="6" customWidth="1"/>
    <col min="7170" max="7170" width="20.5703125" style="6" customWidth="1"/>
    <col min="7171" max="7171" width="4.5703125" style="6" customWidth="1"/>
    <col min="7172" max="7172" width="41.42578125" style="6" customWidth="1"/>
    <col min="7173" max="7173" width="9.140625" style="6" customWidth="1"/>
    <col min="7174" max="7174" width="10.140625" style="6" customWidth="1"/>
    <col min="7175" max="7175" width="14.28515625" style="6" customWidth="1"/>
    <col min="7176" max="7176" width="15.42578125" style="6" customWidth="1"/>
    <col min="7177" max="7177" width="20.5703125" style="6" customWidth="1"/>
    <col min="7178" max="7422" width="9.140625" style="6"/>
    <col min="7423" max="7423" width="2.7109375" style="6" customWidth="1"/>
    <col min="7424" max="7424" width="3.5703125" style="6" customWidth="1"/>
    <col min="7425" max="7425" width="17.28515625" style="6" customWidth="1"/>
    <col min="7426" max="7426" width="20.5703125" style="6" customWidth="1"/>
    <col min="7427" max="7427" width="4.5703125" style="6" customWidth="1"/>
    <col min="7428" max="7428" width="41.42578125" style="6" customWidth="1"/>
    <col min="7429" max="7429" width="9.140625" style="6" customWidth="1"/>
    <col min="7430" max="7430" width="10.140625" style="6" customWidth="1"/>
    <col min="7431" max="7431" width="14.28515625" style="6" customWidth="1"/>
    <col min="7432" max="7432" width="15.42578125" style="6" customWidth="1"/>
    <col min="7433" max="7433" width="20.5703125" style="6" customWidth="1"/>
    <col min="7434" max="7678" width="9.140625" style="6"/>
    <col min="7679" max="7679" width="2.7109375" style="6" customWidth="1"/>
    <col min="7680" max="7680" width="3.5703125" style="6" customWidth="1"/>
    <col min="7681" max="7681" width="17.28515625" style="6" customWidth="1"/>
    <col min="7682" max="7682" width="20.5703125" style="6" customWidth="1"/>
    <col min="7683" max="7683" width="4.5703125" style="6" customWidth="1"/>
    <col min="7684" max="7684" width="41.42578125" style="6" customWidth="1"/>
    <col min="7685" max="7685" width="9.140625" style="6" customWidth="1"/>
    <col min="7686" max="7686" width="10.140625" style="6" customWidth="1"/>
    <col min="7687" max="7687" width="14.28515625" style="6" customWidth="1"/>
    <col min="7688" max="7688" width="15.42578125" style="6" customWidth="1"/>
    <col min="7689" max="7689" width="20.5703125" style="6" customWidth="1"/>
    <col min="7690" max="7934" width="9.140625" style="6"/>
    <col min="7935" max="7935" width="2.7109375" style="6" customWidth="1"/>
    <col min="7936" max="7936" width="3.5703125" style="6" customWidth="1"/>
    <col min="7937" max="7937" width="17.28515625" style="6" customWidth="1"/>
    <col min="7938" max="7938" width="20.5703125" style="6" customWidth="1"/>
    <col min="7939" max="7939" width="4.5703125" style="6" customWidth="1"/>
    <col min="7940" max="7940" width="41.42578125" style="6" customWidth="1"/>
    <col min="7941" max="7941" width="9.140625" style="6" customWidth="1"/>
    <col min="7942" max="7942" width="10.140625" style="6" customWidth="1"/>
    <col min="7943" max="7943" width="14.28515625" style="6" customWidth="1"/>
    <col min="7944" max="7944" width="15.42578125" style="6" customWidth="1"/>
    <col min="7945" max="7945" width="20.5703125" style="6" customWidth="1"/>
    <col min="7946" max="8190" width="9.140625" style="6"/>
    <col min="8191" max="8191" width="2.7109375" style="6" customWidth="1"/>
    <col min="8192" max="8192" width="3.5703125" style="6" customWidth="1"/>
    <col min="8193" max="8193" width="17.28515625" style="6" customWidth="1"/>
    <col min="8194" max="8194" width="20.5703125" style="6" customWidth="1"/>
    <col min="8195" max="8195" width="4.5703125" style="6" customWidth="1"/>
    <col min="8196" max="8196" width="41.42578125" style="6" customWidth="1"/>
    <col min="8197" max="8197" width="9.140625" style="6" customWidth="1"/>
    <col min="8198" max="8198" width="10.140625" style="6" customWidth="1"/>
    <col min="8199" max="8199" width="14.28515625" style="6" customWidth="1"/>
    <col min="8200" max="8200" width="15.42578125" style="6" customWidth="1"/>
    <col min="8201" max="8201" width="20.5703125" style="6" customWidth="1"/>
    <col min="8202" max="8446" width="9.140625" style="6"/>
    <col min="8447" max="8447" width="2.7109375" style="6" customWidth="1"/>
    <col min="8448" max="8448" width="3.5703125" style="6" customWidth="1"/>
    <col min="8449" max="8449" width="17.28515625" style="6" customWidth="1"/>
    <col min="8450" max="8450" width="20.5703125" style="6" customWidth="1"/>
    <col min="8451" max="8451" width="4.5703125" style="6" customWidth="1"/>
    <col min="8452" max="8452" width="41.42578125" style="6" customWidth="1"/>
    <col min="8453" max="8453" width="9.140625" style="6" customWidth="1"/>
    <col min="8454" max="8454" width="10.140625" style="6" customWidth="1"/>
    <col min="8455" max="8455" width="14.28515625" style="6" customWidth="1"/>
    <col min="8456" max="8456" width="15.42578125" style="6" customWidth="1"/>
    <col min="8457" max="8457" width="20.5703125" style="6" customWidth="1"/>
    <col min="8458" max="8702" width="9.140625" style="6"/>
    <col min="8703" max="8703" width="2.7109375" style="6" customWidth="1"/>
    <col min="8704" max="8704" width="3.5703125" style="6" customWidth="1"/>
    <col min="8705" max="8705" width="17.28515625" style="6" customWidth="1"/>
    <col min="8706" max="8706" width="20.5703125" style="6" customWidth="1"/>
    <col min="8707" max="8707" width="4.5703125" style="6" customWidth="1"/>
    <col min="8708" max="8708" width="41.42578125" style="6" customWidth="1"/>
    <col min="8709" max="8709" width="9.140625" style="6" customWidth="1"/>
    <col min="8710" max="8710" width="10.140625" style="6" customWidth="1"/>
    <col min="8711" max="8711" width="14.28515625" style="6" customWidth="1"/>
    <col min="8712" max="8712" width="15.42578125" style="6" customWidth="1"/>
    <col min="8713" max="8713" width="20.5703125" style="6" customWidth="1"/>
    <col min="8714" max="8958" width="9.140625" style="6"/>
    <col min="8959" max="8959" width="2.7109375" style="6" customWidth="1"/>
    <col min="8960" max="8960" width="3.5703125" style="6" customWidth="1"/>
    <col min="8961" max="8961" width="17.28515625" style="6" customWidth="1"/>
    <col min="8962" max="8962" width="20.5703125" style="6" customWidth="1"/>
    <col min="8963" max="8963" width="4.5703125" style="6" customWidth="1"/>
    <col min="8964" max="8964" width="41.42578125" style="6" customWidth="1"/>
    <col min="8965" max="8965" width="9.140625" style="6" customWidth="1"/>
    <col min="8966" max="8966" width="10.140625" style="6" customWidth="1"/>
    <col min="8967" max="8967" width="14.28515625" style="6" customWidth="1"/>
    <col min="8968" max="8968" width="15.42578125" style="6" customWidth="1"/>
    <col min="8969" max="8969" width="20.5703125" style="6" customWidth="1"/>
    <col min="8970" max="9214" width="9.140625" style="6"/>
    <col min="9215" max="9215" width="2.7109375" style="6" customWidth="1"/>
    <col min="9216" max="9216" width="3.5703125" style="6" customWidth="1"/>
    <col min="9217" max="9217" width="17.28515625" style="6" customWidth="1"/>
    <col min="9218" max="9218" width="20.5703125" style="6" customWidth="1"/>
    <col min="9219" max="9219" width="4.5703125" style="6" customWidth="1"/>
    <col min="9220" max="9220" width="41.42578125" style="6" customWidth="1"/>
    <col min="9221" max="9221" width="9.140625" style="6" customWidth="1"/>
    <col min="9222" max="9222" width="10.140625" style="6" customWidth="1"/>
    <col min="9223" max="9223" width="14.28515625" style="6" customWidth="1"/>
    <col min="9224" max="9224" width="15.42578125" style="6" customWidth="1"/>
    <col min="9225" max="9225" width="20.5703125" style="6" customWidth="1"/>
    <col min="9226" max="9470" width="9.140625" style="6"/>
    <col min="9471" max="9471" width="2.7109375" style="6" customWidth="1"/>
    <col min="9472" max="9472" width="3.5703125" style="6" customWidth="1"/>
    <col min="9473" max="9473" width="17.28515625" style="6" customWidth="1"/>
    <col min="9474" max="9474" width="20.5703125" style="6" customWidth="1"/>
    <col min="9475" max="9475" width="4.5703125" style="6" customWidth="1"/>
    <col min="9476" max="9476" width="41.42578125" style="6" customWidth="1"/>
    <col min="9477" max="9477" width="9.140625" style="6" customWidth="1"/>
    <col min="9478" max="9478" width="10.140625" style="6" customWidth="1"/>
    <col min="9479" max="9479" width="14.28515625" style="6" customWidth="1"/>
    <col min="9480" max="9480" width="15.42578125" style="6" customWidth="1"/>
    <col min="9481" max="9481" width="20.5703125" style="6" customWidth="1"/>
    <col min="9482" max="9726" width="9.140625" style="6"/>
    <col min="9727" max="9727" width="2.7109375" style="6" customWidth="1"/>
    <col min="9728" max="9728" width="3.5703125" style="6" customWidth="1"/>
    <col min="9729" max="9729" width="17.28515625" style="6" customWidth="1"/>
    <col min="9730" max="9730" width="20.5703125" style="6" customWidth="1"/>
    <col min="9731" max="9731" width="4.5703125" style="6" customWidth="1"/>
    <col min="9732" max="9732" width="41.42578125" style="6" customWidth="1"/>
    <col min="9733" max="9733" width="9.140625" style="6" customWidth="1"/>
    <col min="9734" max="9734" width="10.140625" style="6" customWidth="1"/>
    <col min="9735" max="9735" width="14.28515625" style="6" customWidth="1"/>
    <col min="9736" max="9736" width="15.42578125" style="6" customWidth="1"/>
    <col min="9737" max="9737" width="20.5703125" style="6" customWidth="1"/>
    <col min="9738" max="9982" width="9.140625" style="6"/>
    <col min="9983" max="9983" width="2.7109375" style="6" customWidth="1"/>
    <col min="9984" max="9984" width="3.5703125" style="6" customWidth="1"/>
    <col min="9985" max="9985" width="17.28515625" style="6" customWidth="1"/>
    <col min="9986" max="9986" width="20.5703125" style="6" customWidth="1"/>
    <col min="9987" max="9987" width="4.5703125" style="6" customWidth="1"/>
    <col min="9988" max="9988" width="41.42578125" style="6" customWidth="1"/>
    <col min="9989" max="9989" width="9.140625" style="6" customWidth="1"/>
    <col min="9990" max="9990" width="10.140625" style="6" customWidth="1"/>
    <col min="9991" max="9991" width="14.28515625" style="6" customWidth="1"/>
    <col min="9992" max="9992" width="15.42578125" style="6" customWidth="1"/>
    <col min="9993" max="9993" width="20.5703125" style="6" customWidth="1"/>
    <col min="9994" max="10238" width="9.140625" style="6"/>
    <col min="10239" max="10239" width="2.7109375" style="6" customWidth="1"/>
    <col min="10240" max="10240" width="3.5703125" style="6" customWidth="1"/>
    <col min="10241" max="10241" width="17.28515625" style="6" customWidth="1"/>
    <col min="10242" max="10242" width="20.5703125" style="6" customWidth="1"/>
    <col min="10243" max="10243" width="4.5703125" style="6" customWidth="1"/>
    <col min="10244" max="10244" width="41.42578125" style="6" customWidth="1"/>
    <col min="10245" max="10245" width="9.140625" style="6" customWidth="1"/>
    <col min="10246" max="10246" width="10.140625" style="6" customWidth="1"/>
    <col min="10247" max="10247" width="14.28515625" style="6" customWidth="1"/>
    <col min="10248" max="10248" width="15.42578125" style="6" customWidth="1"/>
    <col min="10249" max="10249" width="20.5703125" style="6" customWidth="1"/>
    <col min="10250" max="10494" width="9.140625" style="6"/>
    <col min="10495" max="10495" width="2.7109375" style="6" customWidth="1"/>
    <col min="10496" max="10496" width="3.5703125" style="6" customWidth="1"/>
    <col min="10497" max="10497" width="17.28515625" style="6" customWidth="1"/>
    <col min="10498" max="10498" width="20.5703125" style="6" customWidth="1"/>
    <col min="10499" max="10499" width="4.5703125" style="6" customWidth="1"/>
    <col min="10500" max="10500" width="41.42578125" style="6" customWidth="1"/>
    <col min="10501" max="10501" width="9.140625" style="6" customWidth="1"/>
    <col min="10502" max="10502" width="10.140625" style="6" customWidth="1"/>
    <col min="10503" max="10503" width="14.28515625" style="6" customWidth="1"/>
    <col min="10504" max="10504" width="15.42578125" style="6" customWidth="1"/>
    <col min="10505" max="10505" width="20.5703125" style="6" customWidth="1"/>
    <col min="10506" max="10750" width="9.140625" style="6"/>
    <col min="10751" max="10751" width="2.7109375" style="6" customWidth="1"/>
    <col min="10752" max="10752" width="3.5703125" style="6" customWidth="1"/>
    <col min="10753" max="10753" width="17.28515625" style="6" customWidth="1"/>
    <col min="10754" max="10754" width="20.5703125" style="6" customWidth="1"/>
    <col min="10755" max="10755" width="4.5703125" style="6" customWidth="1"/>
    <col min="10756" max="10756" width="41.42578125" style="6" customWidth="1"/>
    <col min="10757" max="10757" width="9.140625" style="6" customWidth="1"/>
    <col min="10758" max="10758" width="10.140625" style="6" customWidth="1"/>
    <col min="10759" max="10759" width="14.28515625" style="6" customWidth="1"/>
    <col min="10760" max="10760" width="15.42578125" style="6" customWidth="1"/>
    <col min="10761" max="10761" width="20.5703125" style="6" customWidth="1"/>
    <col min="10762" max="11006" width="9.140625" style="6"/>
    <col min="11007" max="11007" width="2.7109375" style="6" customWidth="1"/>
    <col min="11008" max="11008" width="3.5703125" style="6" customWidth="1"/>
    <col min="11009" max="11009" width="17.28515625" style="6" customWidth="1"/>
    <col min="11010" max="11010" width="20.5703125" style="6" customWidth="1"/>
    <col min="11011" max="11011" width="4.5703125" style="6" customWidth="1"/>
    <col min="11012" max="11012" width="41.42578125" style="6" customWidth="1"/>
    <col min="11013" max="11013" width="9.140625" style="6" customWidth="1"/>
    <col min="11014" max="11014" width="10.140625" style="6" customWidth="1"/>
    <col min="11015" max="11015" width="14.28515625" style="6" customWidth="1"/>
    <col min="11016" max="11016" width="15.42578125" style="6" customWidth="1"/>
    <col min="11017" max="11017" width="20.5703125" style="6" customWidth="1"/>
    <col min="11018" max="11262" width="9.140625" style="6"/>
    <col min="11263" max="11263" width="2.7109375" style="6" customWidth="1"/>
    <col min="11264" max="11264" width="3.5703125" style="6" customWidth="1"/>
    <col min="11265" max="11265" width="17.28515625" style="6" customWidth="1"/>
    <col min="11266" max="11266" width="20.5703125" style="6" customWidth="1"/>
    <col min="11267" max="11267" width="4.5703125" style="6" customWidth="1"/>
    <col min="11268" max="11268" width="41.42578125" style="6" customWidth="1"/>
    <col min="11269" max="11269" width="9.140625" style="6" customWidth="1"/>
    <col min="11270" max="11270" width="10.140625" style="6" customWidth="1"/>
    <col min="11271" max="11271" width="14.28515625" style="6" customWidth="1"/>
    <col min="11272" max="11272" width="15.42578125" style="6" customWidth="1"/>
    <col min="11273" max="11273" width="20.5703125" style="6" customWidth="1"/>
    <col min="11274" max="11518" width="9.140625" style="6"/>
    <col min="11519" max="11519" width="2.7109375" style="6" customWidth="1"/>
    <col min="11520" max="11520" width="3.5703125" style="6" customWidth="1"/>
    <col min="11521" max="11521" width="17.28515625" style="6" customWidth="1"/>
    <col min="11522" max="11522" width="20.5703125" style="6" customWidth="1"/>
    <col min="11523" max="11523" width="4.5703125" style="6" customWidth="1"/>
    <col min="11524" max="11524" width="41.42578125" style="6" customWidth="1"/>
    <col min="11525" max="11525" width="9.140625" style="6" customWidth="1"/>
    <col min="11526" max="11526" width="10.140625" style="6" customWidth="1"/>
    <col min="11527" max="11527" width="14.28515625" style="6" customWidth="1"/>
    <col min="11528" max="11528" width="15.42578125" style="6" customWidth="1"/>
    <col min="11529" max="11529" width="20.5703125" style="6" customWidth="1"/>
    <col min="11530" max="11774" width="9.140625" style="6"/>
    <col min="11775" max="11775" width="2.7109375" style="6" customWidth="1"/>
    <col min="11776" max="11776" width="3.5703125" style="6" customWidth="1"/>
    <col min="11777" max="11777" width="17.28515625" style="6" customWidth="1"/>
    <col min="11778" max="11778" width="20.5703125" style="6" customWidth="1"/>
    <col min="11779" max="11779" width="4.5703125" style="6" customWidth="1"/>
    <col min="11780" max="11780" width="41.42578125" style="6" customWidth="1"/>
    <col min="11781" max="11781" width="9.140625" style="6" customWidth="1"/>
    <col min="11782" max="11782" width="10.140625" style="6" customWidth="1"/>
    <col min="11783" max="11783" width="14.28515625" style="6" customWidth="1"/>
    <col min="11784" max="11784" width="15.42578125" style="6" customWidth="1"/>
    <col min="11785" max="11785" width="20.5703125" style="6" customWidth="1"/>
    <col min="11786" max="12030" width="9.140625" style="6"/>
    <col min="12031" max="12031" width="2.7109375" style="6" customWidth="1"/>
    <col min="12032" max="12032" width="3.5703125" style="6" customWidth="1"/>
    <col min="12033" max="12033" width="17.28515625" style="6" customWidth="1"/>
    <col min="12034" max="12034" width="20.5703125" style="6" customWidth="1"/>
    <col min="12035" max="12035" width="4.5703125" style="6" customWidth="1"/>
    <col min="12036" max="12036" width="41.42578125" style="6" customWidth="1"/>
    <col min="12037" max="12037" width="9.140625" style="6" customWidth="1"/>
    <col min="12038" max="12038" width="10.140625" style="6" customWidth="1"/>
    <col min="12039" max="12039" width="14.28515625" style="6" customWidth="1"/>
    <col min="12040" max="12040" width="15.42578125" style="6" customWidth="1"/>
    <col min="12041" max="12041" width="20.5703125" style="6" customWidth="1"/>
    <col min="12042" max="12286" width="9.140625" style="6"/>
    <col min="12287" max="12287" width="2.7109375" style="6" customWidth="1"/>
    <col min="12288" max="12288" width="3.5703125" style="6" customWidth="1"/>
    <col min="12289" max="12289" width="17.28515625" style="6" customWidth="1"/>
    <col min="12290" max="12290" width="20.5703125" style="6" customWidth="1"/>
    <col min="12291" max="12291" width="4.5703125" style="6" customWidth="1"/>
    <col min="12292" max="12292" width="41.42578125" style="6" customWidth="1"/>
    <col min="12293" max="12293" width="9.140625" style="6" customWidth="1"/>
    <col min="12294" max="12294" width="10.140625" style="6" customWidth="1"/>
    <col min="12295" max="12295" width="14.28515625" style="6" customWidth="1"/>
    <col min="12296" max="12296" width="15.42578125" style="6" customWidth="1"/>
    <col min="12297" max="12297" width="20.5703125" style="6" customWidth="1"/>
    <col min="12298" max="12542" width="9.140625" style="6"/>
    <col min="12543" max="12543" width="2.7109375" style="6" customWidth="1"/>
    <col min="12544" max="12544" width="3.5703125" style="6" customWidth="1"/>
    <col min="12545" max="12545" width="17.28515625" style="6" customWidth="1"/>
    <col min="12546" max="12546" width="20.5703125" style="6" customWidth="1"/>
    <col min="12547" max="12547" width="4.5703125" style="6" customWidth="1"/>
    <col min="12548" max="12548" width="41.42578125" style="6" customWidth="1"/>
    <col min="12549" max="12549" width="9.140625" style="6" customWidth="1"/>
    <col min="12550" max="12550" width="10.140625" style="6" customWidth="1"/>
    <col min="12551" max="12551" width="14.28515625" style="6" customWidth="1"/>
    <col min="12552" max="12552" width="15.42578125" style="6" customWidth="1"/>
    <col min="12553" max="12553" width="20.5703125" style="6" customWidth="1"/>
    <col min="12554" max="12798" width="9.140625" style="6"/>
    <col min="12799" max="12799" width="2.7109375" style="6" customWidth="1"/>
    <col min="12800" max="12800" width="3.5703125" style="6" customWidth="1"/>
    <col min="12801" max="12801" width="17.28515625" style="6" customWidth="1"/>
    <col min="12802" max="12802" width="20.5703125" style="6" customWidth="1"/>
    <col min="12803" max="12803" width="4.5703125" style="6" customWidth="1"/>
    <col min="12804" max="12804" width="41.42578125" style="6" customWidth="1"/>
    <col min="12805" max="12805" width="9.140625" style="6" customWidth="1"/>
    <col min="12806" max="12806" width="10.140625" style="6" customWidth="1"/>
    <col min="12807" max="12807" width="14.28515625" style="6" customWidth="1"/>
    <col min="12808" max="12808" width="15.42578125" style="6" customWidth="1"/>
    <col min="12809" max="12809" width="20.5703125" style="6" customWidth="1"/>
    <col min="12810" max="13054" width="9.140625" style="6"/>
    <col min="13055" max="13055" width="2.7109375" style="6" customWidth="1"/>
    <col min="13056" max="13056" width="3.5703125" style="6" customWidth="1"/>
    <col min="13057" max="13057" width="17.28515625" style="6" customWidth="1"/>
    <col min="13058" max="13058" width="20.5703125" style="6" customWidth="1"/>
    <col min="13059" max="13059" width="4.5703125" style="6" customWidth="1"/>
    <col min="13060" max="13060" width="41.42578125" style="6" customWidth="1"/>
    <col min="13061" max="13061" width="9.140625" style="6" customWidth="1"/>
    <col min="13062" max="13062" width="10.140625" style="6" customWidth="1"/>
    <col min="13063" max="13063" width="14.28515625" style="6" customWidth="1"/>
    <col min="13064" max="13064" width="15.42578125" style="6" customWidth="1"/>
    <col min="13065" max="13065" width="20.5703125" style="6" customWidth="1"/>
    <col min="13066" max="13310" width="9.140625" style="6"/>
    <col min="13311" max="13311" width="2.7109375" style="6" customWidth="1"/>
    <col min="13312" max="13312" width="3.5703125" style="6" customWidth="1"/>
    <col min="13313" max="13313" width="17.28515625" style="6" customWidth="1"/>
    <col min="13314" max="13314" width="20.5703125" style="6" customWidth="1"/>
    <col min="13315" max="13315" width="4.5703125" style="6" customWidth="1"/>
    <col min="13316" max="13316" width="41.42578125" style="6" customWidth="1"/>
    <col min="13317" max="13317" width="9.140625" style="6" customWidth="1"/>
    <col min="13318" max="13318" width="10.140625" style="6" customWidth="1"/>
    <col min="13319" max="13319" width="14.28515625" style="6" customWidth="1"/>
    <col min="13320" max="13320" width="15.42578125" style="6" customWidth="1"/>
    <col min="13321" max="13321" width="20.5703125" style="6" customWidth="1"/>
    <col min="13322" max="13566" width="9.140625" style="6"/>
    <col min="13567" max="13567" width="2.7109375" style="6" customWidth="1"/>
    <col min="13568" max="13568" width="3.5703125" style="6" customWidth="1"/>
    <col min="13569" max="13569" width="17.28515625" style="6" customWidth="1"/>
    <col min="13570" max="13570" width="20.5703125" style="6" customWidth="1"/>
    <col min="13571" max="13571" width="4.5703125" style="6" customWidth="1"/>
    <col min="13572" max="13572" width="41.42578125" style="6" customWidth="1"/>
    <col min="13573" max="13573" width="9.140625" style="6" customWidth="1"/>
    <col min="13574" max="13574" width="10.140625" style="6" customWidth="1"/>
    <col min="13575" max="13575" width="14.28515625" style="6" customWidth="1"/>
    <col min="13576" max="13576" width="15.42578125" style="6" customWidth="1"/>
    <col min="13577" max="13577" width="20.5703125" style="6" customWidth="1"/>
    <col min="13578" max="13822" width="9.140625" style="6"/>
    <col min="13823" max="13823" width="2.7109375" style="6" customWidth="1"/>
    <col min="13824" max="13824" width="3.5703125" style="6" customWidth="1"/>
    <col min="13825" max="13825" width="17.28515625" style="6" customWidth="1"/>
    <col min="13826" max="13826" width="20.5703125" style="6" customWidth="1"/>
    <col min="13827" max="13827" width="4.5703125" style="6" customWidth="1"/>
    <col min="13828" max="13828" width="41.42578125" style="6" customWidth="1"/>
    <col min="13829" max="13829" width="9.140625" style="6" customWidth="1"/>
    <col min="13830" max="13830" width="10.140625" style="6" customWidth="1"/>
    <col min="13831" max="13831" width="14.28515625" style="6" customWidth="1"/>
    <col min="13832" max="13832" width="15.42578125" style="6" customWidth="1"/>
    <col min="13833" max="13833" width="20.5703125" style="6" customWidth="1"/>
    <col min="13834" max="14078" width="9.140625" style="6"/>
    <col min="14079" max="14079" width="2.7109375" style="6" customWidth="1"/>
    <col min="14080" max="14080" width="3.5703125" style="6" customWidth="1"/>
    <col min="14081" max="14081" width="17.28515625" style="6" customWidth="1"/>
    <col min="14082" max="14082" width="20.5703125" style="6" customWidth="1"/>
    <col min="14083" max="14083" width="4.5703125" style="6" customWidth="1"/>
    <col min="14084" max="14084" width="41.42578125" style="6" customWidth="1"/>
    <col min="14085" max="14085" width="9.140625" style="6" customWidth="1"/>
    <col min="14086" max="14086" width="10.140625" style="6" customWidth="1"/>
    <col min="14087" max="14087" width="14.28515625" style="6" customWidth="1"/>
    <col min="14088" max="14088" width="15.42578125" style="6" customWidth="1"/>
    <col min="14089" max="14089" width="20.5703125" style="6" customWidth="1"/>
    <col min="14090" max="14334" width="9.140625" style="6"/>
    <col min="14335" max="14335" width="2.7109375" style="6" customWidth="1"/>
    <col min="14336" max="14336" width="3.5703125" style="6" customWidth="1"/>
    <col min="14337" max="14337" width="17.28515625" style="6" customWidth="1"/>
    <col min="14338" max="14338" width="20.5703125" style="6" customWidth="1"/>
    <col min="14339" max="14339" width="4.5703125" style="6" customWidth="1"/>
    <col min="14340" max="14340" width="41.42578125" style="6" customWidth="1"/>
    <col min="14341" max="14341" width="9.140625" style="6" customWidth="1"/>
    <col min="14342" max="14342" width="10.140625" style="6" customWidth="1"/>
    <col min="14343" max="14343" width="14.28515625" style="6" customWidth="1"/>
    <col min="14344" max="14344" width="15.42578125" style="6" customWidth="1"/>
    <col min="14345" max="14345" width="20.5703125" style="6" customWidth="1"/>
    <col min="14346" max="14590" width="9.140625" style="6"/>
    <col min="14591" max="14591" width="2.7109375" style="6" customWidth="1"/>
    <col min="14592" max="14592" width="3.5703125" style="6" customWidth="1"/>
    <col min="14593" max="14593" width="17.28515625" style="6" customWidth="1"/>
    <col min="14594" max="14594" width="20.5703125" style="6" customWidth="1"/>
    <col min="14595" max="14595" width="4.5703125" style="6" customWidth="1"/>
    <col min="14596" max="14596" width="41.42578125" style="6" customWidth="1"/>
    <col min="14597" max="14597" width="9.140625" style="6" customWidth="1"/>
    <col min="14598" max="14598" width="10.140625" style="6" customWidth="1"/>
    <col min="14599" max="14599" width="14.28515625" style="6" customWidth="1"/>
    <col min="14600" max="14600" width="15.42578125" style="6" customWidth="1"/>
    <col min="14601" max="14601" width="20.5703125" style="6" customWidth="1"/>
    <col min="14602" max="14846" width="9.140625" style="6"/>
    <col min="14847" max="14847" width="2.7109375" style="6" customWidth="1"/>
    <col min="14848" max="14848" width="3.5703125" style="6" customWidth="1"/>
    <col min="14849" max="14849" width="17.28515625" style="6" customWidth="1"/>
    <col min="14850" max="14850" width="20.5703125" style="6" customWidth="1"/>
    <col min="14851" max="14851" width="4.5703125" style="6" customWidth="1"/>
    <col min="14852" max="14852" width="41.42578125" style="6" customWidth="1"/>
    <col min="14853" max="14853" width="9.140625" style="6" customWidth="1"/>
    <col min="14854" max="14854" width="10.140625" style="6" customWidth="1"/>
    <col min="14855" max="14855" width="14.28515625" style="6" customWidth="1"/>
    <col min="14856" max="14856" width="15.42578125" style="6" customWidth="1"/>
    <col min="14857" max="14857" width="20.5703125" style="6" customWidth="1"/>
    <col min="14858" max="15102" width="9.140625" style="6"/>
    <col min="15103" max="15103" width="2.7109375" style="6" customWidth="1"/>
    <col min="15104" max="15104" width="3.5703125" style="6" customWidth="1"/>
    <col min="15105" max="15105" width="17.28515625" style="6" customWidth="1"/>
    <col min="15106" max="15106" width="20.5703125" style="6" customWidth="1"/>
    <col min="15107" max="15107" width="4.5703125" style="6" customWidth="1"/>
    <col min="15108" max="15108" width="41.42578125" style="6" customWidth="1"/>
    <col min="15109" max="15109" width="9.140625" style="6" customWidth="1"/>
    <col min="15110" max="15110" width="10.140625" style="6" customWidth="1"/>
    <col min="15111" max="15111" width="14.28515625" style="6" customWidth="1"/>
    <col min="15112" max="15112" width="15.42578125" style="6" customWidth="1"/>
    <col min="15113" max="15113" width="20.5703125" style="6" customWidth="1"/>
    <col min="15114" max="15358" width="9.140625" style="6"/>
    <col min="15359" max="15359" width="2.7109375" style="6" customWidth="1"/>
    <col min="15360" max="15360" width="3.5703125" style="6" customWidth="1"/>
    <col min="15361" max="15361" width="17.28515625" style="6" customWidth="1"/>
    <col min="15362" max="15362" width="20.5703125" style="6" customWidth="1"/>
    <col min="15363" max="15363" width="4.5703125" style="6" customWidth="1"/>
    <col min="15364" max="15364" width="41.42578125" style="6" customWidth="1"/>
    <col min="15365" max="15365" width="9.140625" style="6" customWidth="1"/>
    <col min="15366" max="15366" width="10.140625" style="6" customWidth="1"/>
    <col min="15367" max="15367" width="14.28515625" style="6" customWidth="1"/>
    <col min="15368" max="15368" width="15.42578125" style="6" customWidth="1"/>
    <col min="15369" max="15369" width="20.5703125" style="6" customWidth="1"/>
    <col min="15370" max="15614" width="9.140625" style="6"/>
    <col min="15615" max="15615" width="2.7109375" style="6" customWidth="1"/>
    <col min="15616" max="15616" width="3.5703125" style="6" customWidth="1"/>
    <col min="15617" max="15617" width="17.28515625" style="6" customWidth="1"/>
    <col min="15618" max="15618" width="20.5703125" style="6" customWidth="1"/>
    <col min="15619" max="15619" width="4.5703125" style="6" customWidth="1"/>
    <col min="15620" max="15620" width="41.42578125" style="6" customWidth="1"/>
    <col min="15621" max="15621" width="9.140625" style="6" customWidth="1"/>
    <col min="15622" max="15622" width="10.140625" style="6" customWidth="1"/>
    <col min="15623" max="15623" width="14.28515625" style="6" customWidth="1"/>
    <col min="15624" max="15624" width="15.42578125" style="6" customWidth="1"/>
    <col min="15625" max="15625" width="20.5703125" style="6" customWidth="1"/>
    <col min="15626" max="15870" width="9.140625" style="6"/>
    <col min="15871" max="15871" width="2.7109375" style="6" customWidth="1"/>
    <col min="15872" max="15872" width="3.5703125" style="6" customWidth="1"/>
    <col min="15873" max="15873" width="17.28515625" style="6" customWidth="1"/>
    <col min="15874" max="15874" width="20.5703125" style="6" customWidth="1"/>
    <col min="15875" max="15875" width="4.5703125" style="6" customWidth="1"/>
    <col min="15876" max="15876" width="41.42578125" style="6" customWidth="1"/>
    <col min="15877" max="15877" width="9.140625" style="6" customWidth="1"/>
    <col min="15878" max="15878" width="10.140625" style="6" customWidth="1"/>
    <col min="15879" max="15879" width="14.28515625" style="6" customWidth="1"/>
    <col min="15880" max="15880" width="15.42578125" style="6" customWidth="1"/>
    <col min="15881" max="15881" width="20.5703125" style="6" customWidth="1"/>
    <col min="15882" max="16126" width="9.140625" style="6"/>
    <col min="16127" max="16127" width="2.7109375" style="6" customWidth="1"/>
    <col min="16128" max="16128" width="3.5703125" style="6" customWidth="1"/>
    <col min="16129" max="16129" width="17.28515625" style="6" customWidth="1"/>
    <col min="16130" max="16130" width="20.5703125" style="6" customWidth="1"/>
    <col min="16131" max="16131" width="4.5703125" style="6" customWidth="1"/>
    <col min="16132" max="16132" width="41.42578125" style="6" customWidth="1"/>
    <col min="16133" max="16133" width="9.140625" style="6" customWidth="1"/>
    <col min="16134" max="16134" width="10.140625" style="6" customWidth="1"/>
    <col min="16135" max="16135" width="14.28515625" style="6" customWidth="1"/>
    <col min="16136" max="16136" width="15.42578125" style="6" customWidth="1"/>
    <col min="16137" max="16137" width="20.5703125" style="6" customWidth="1"/>
    <col min="16138" max="16382" width="9.140625" style="6"/>
    <col min="16383" max="16383" width="9.140625" style="6" customWidth="1"/>
    <col min="16384" max="16384" width="9.140625" style="6"/>
  </cols>
  <sheetData>
    <row r="1" spans="1:10" s="1" customFormat="1">
      <c r="H1" s="120" t="s">
        <v>144</v>
      </c>
      <c r="I1" s="120"/>
      <c r="J1" s="120"/>
    </row>
    <row r="2" spans="1:10" s="1" customFormat="1" ht="15.75" customHeight="1">
      <c r="F2" s="165" t="s">
        <v>0</v>
      </c>
      <c r="G2" s="165"/>
      <c r="H2" s="165"/>
      <c r="I2" s="165"/>
      <c r="J2" s="165"/>
    </row>
    <row r="3" spans="1:10">
      <c r="F3" s="5"/>
      <c r="G3" s="165" t="s">
        <v>166</v>
      </c>
      <c r="H3" s="165"/>
      <c r="I3" s="165"/>
      <c r="J3" s="165"/>
    </row>
    <row r="4" spans="1:10" s="1" customFormat="1" hidden="1">
      <c r="B4" s="57"/>
      <c r="C4" s="57"/>
      <c r="D4" s="3"/>
      <c r="E4" s="3"/>
      <c r="G4" s="58"/>
      <c r="H4" s="58"/>
      <c r="I4" s="58"/>
      <c r="J4" s="58"/>
    </row>
    <row r="5" spans="1:10" ht="24.75" customHeight="1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10">
      <c r="A6" s="1"/>
      <c r="B6" s="3"/>
      <c r="C6" s="196" t="s">
        <v>2</v>
      </c>
      <c r="D6" s="196"/>
      <c r="E6" s="196"/>
      <c r="F6" s="196"/>
      <c r="G6" s="196"/>
      <c r="H6" s="196"/>
      <c r="I6" s="196"/>
      <c r="J6" s="1"/>
    </row>
    <row r="7" spans="1:10">
      <c r="A7" s="1"/>
      <c r="B7" s="3"/>
      <c r="C7" s="14"/>
      <c r="D7" s="14"/>
      <c r="E7" s="14"/>
      <c r="F7" s="14"/>
      <c r="G7" s="14"/>
      <c r="H7" s="14"/>
      <c r="I7" s="14"/>
      <c r="J7" s="1"/>
    </row>
    <row r="8" spans="1:10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10" s="19" customFormat="1" ht="39" customHeight="1">
      <c r="B9" s="124" t="s">
        <v>35</v>
      </c>
      <c r="C9" s="124"/>
      <c r="D9" s="124"/>
      <c r="E9" s="124"/>
      <c r="F9" s="124"/>
      <c r="G9" s="124"/>
      <c r="H9" s="124"/>
      <c r="I9" s="124"/>
      <c r="J9" s="124"/>
    </row>
    <row r="10" spans="1:10">
      <c r="A10" s="1"/>
      <c r="B10" s="1"/>
      <c r="C10" s="187" t="s">
        <v>4</v>
      </c>
      <c r="D10" s="187"/>
      <c r="E10" s="187"/>
      <c r="F10" s="187"/>
      <c r="G10" s="187"/>
      <c r="H10" s="187"/>
      <c r="I10" s="187"/>
      <c r="J10" s="1"/>
    </row>
    <row r="11" spans="1:10" s="19" customFormat="1" ht="20.25" customHeight="1">
      <c r="A11" s="5"/>
      <c r="B11" s="126" t="s">
        <v>106</v>
      </c>
      <c r="C11" s="126"/>
      <c r="D11" s="126"/>
      <c r="E11" s="126"/>
      <c r="F11" s="126"/>
      <c r="G11" s="126"/>
      <c r="H11" s="126"/>
      <c r="I11" s="126"/>
      <c r="J11" s="126"/>
    </row>
    <row r="12" spans="1:10" ht="13.15" customHeight="1">
      <c r="A12" s="1"/>
      <c r="B12" s="209" t="s">
        <v>5</v>
      </c>
      <c r="C12" s="170" t="s">
        <v>6</v>
      </c>
      <c r="D12" s="171"/>
      <c r="E12" s="171"/>
      <c r="F12" s="172"/>
      <c r="G12" s="211" t="s">
        <v>7</v>
      </c>
      <c r="H12" s="212"/>
      <c r="I12" s="209" t="s">
        <v>8</v>
      </c>
      <c r="J12" s="209" t="s">
        <v>20</v>
      </c>
    </row>
    <row r="13" spans="1:10" ht="39" customHeight="1">
      <c r="A13" s="1"/>
      <c r="B13" s="210"/>
      <c r="C13" s="173"/>
      <c r="D13" s="174"/>
      <c r="E13" s="174"/>
      <c r="F13" s="175"/>
      <c r="G13" s="64" t="s">
        <v>9</v>
      </c>
      <c r="H13" s="64" t="s">
        <v>10</v>
      </c>
      <c r="I13" s="210"/>
      <c r="J13" s="210"/>
    </row>
    <row r="14" spans="1:10" ht="47.25" customHeight="1">
      <c r="B14" s="18">
        <v>1</v>
      </c>
      <c r="C14" s="145" t="s">
        <v>105</v>
      </c>
      <c r="D14" s="146"/>
      <c r="E14" s="146"/>
      <c r="F14" s="147"/>
      <c r="G14" s="93" t="s">
        <v>31</v>
      </c>
      <c r="H14" s="92">
        <v>500</v>
      </c>
      <c r="I14" s="93">
        <v>2022</v>
      </c>
      <c r="J14" s="43">
        <v>50</v>
      </c>
    </row>
    <row r="15" spans="1:10" ht="39.75" customHeight="1">
      <c r="A15" s="1"/>
      <c r="B15" s="93">
        <v>2</v>
      </c>
      <c r="C15" s="145" t="s">
        <v>130</v>
      </c>
      <c r="D15" s="146"/>
      <c r="E15" s="146"/>
      <c r="F15" s="147"/>
      <c r="G15" s="93" t="s">
        <v>11</v>
      </c>
      <c r="H15" s="24">
        <v>218427</v>
      </c>
      <c r="I15" s="93">
        <v>2022</v>
      </c>
      <c r="J15" s="43">
        <v>71000</v>
      </c>
    </row>
    <row r="16" spans="1:10" ht="16.5" customHeight="1">
      <c r="B16" s="93">
        <v>3</v>
      </c>
      <c r="C16" s="145" t="s">
        <v>22</v>
      </c>
      <c r="D16" s="146"/>
      <c r="E16" s="146"/>
      <c r="F16" s="147"/>
      <c r="G16" s="93" t="s">
        <v>13</v>
      </c>
      <c r="H16" s="75">
        <v>1.6</v>
      </c>
      <c r="I16" s="93">
        <v>2022</v>
      </c>
      <c r="J16" s="43">
        <f>SUM(J15)*1.6%</f>
        <v>1136</v>
      </c>
    </row>
    <row r="17" spans="1:10" s="19" customFormat="1" ht="12.75" customHeight="1">
      <c r="A17" s="5"/>
      <c r="B17" s="148" t="s">
        <v>26</v>
      </c>
      <c r="C17" s="148"/>
      <c r="D17" s="148"/>
      <c r="E17" s="148"/>
      <c r="F17" s="148"/>
      <c r="G17" s="148"/>
      <c r="H17" s="148"/>
      <c r="I17" s="148"/>
      <c r="J17" s="148"/>
    </row>
    <row r="18" spans="1:10">
      <c r="A18" s="1"/>
      <c r="B18" s="155" t="s">
        <v>14</v>
      </c>
      <c r="C18" s="155"/>
      <c r="D18" s="155"/>
      <c r="E18" s="215" t="s">
        <v>15</v>
      </c>
      <c r="F18" s="215"/>
      <c r="G18" s="215"/>
      <c r="H18" s="215"/>
      <c r="I18" s="215"/>
      <c r="J18" s="215"/>
    </row>
    <row r="19" spans="1:10">
      <c r="A19" s="1"/>
      <c r="B19" s="155"/>
      <c r="C19" s="155"/>
      <c r="D19" s="155"/>
      <c r="E19" s="155" t="s">
        <v>16</v>
      </c>
      <c r="F19" s="155"/>
      <c r="G19" s="155"/>
      <c r="H19" s="163" t="s">
        <v>17</v>
      </c>
      <c r="I19" s="163"/>
      <c r="J19" s="163"/>
    </row>
    <row r="20" spans="1:10">
      <c r="A20" s="1"/>
      <c r="B20" s="185">
        <f>E20</f>
        <v>72186</v>
      </c>
      <c r="C20" s="185"/>
      <c r="D20" s="185"/>
      <c r="E20" s="185">
        <f>SUM(J14:J16)</f>
        <v>72186</v>
      </c>
      <c r="F20" s="185"/>
      <c r="G20" s="185"/>
      <c r="H20" s="205"/>
      <c r="I20" s="205"/>
      <c r="J20" s="205"/>
    </row>
    <row r="21" spans="1:10">
      <c r="B21" s="7"/>
      <c r="C21" s="7"/>
      <c r="D21" s="7"/>
      <c r="E21" s="7"/>
      <c r="F21" s="7"/>
      <c r="G21" s="7"/>
      <c r="H21" s="7"/>
      <c r="I21" s="7"/>
      <c r="J21" s="7"/>
    </row>
    <row r="22" spans="1:10" s="1" customFormat="1">
      <c r="H22" s="120"/>
      <c r="I22" s="120"/>
      <c r="J22" s="120"/>
    </row>
    <row r="23" spans="1:10" s="1" customFormat="1" ht="75.75" customHeight="1">
      <c r="F23" s="165"/>
      <c r="G23" s="165"/>
      <c r="H23" s="165"/>
      <c r="I23" s="165"/>
      <c r="J23" s="165"/>
    </row>
    <row r="24" spans="1:10">
      <c r="F24" s="5"/>
      <c r="G24" s="165"/>
      <c r="H24" s="165"/>
      <c r="I24" s="165"/>
      <c r="J24" s="165"/>
    </row>
    <row r="25" spans="1:10" s="1" customFormat="1" hidden="1">
      <c r="B25" s="57"/>
      <c r="C25" s="57"/>
      <c r="D25" s="3"/>
      <c r="E25" s="3"/>
      <c r="G25" s="58"/>
      <c r="H25" s="58"/>
      <c r="I25" s="58"/>
      <c r="J25" s="58"/>
    </row>
    <row r="26" spans="1:10" ht="24.75" customHeight="1">
      <c r="A26" s="1"/>
      <c r="B26" s="122" t="s">
        <v>1</v>
      </c>
      <c r="C26" s="122"/>
      <c r="D26" s="122"/>
      <c r="E26" s="122"/>
      <c r="F26" s="122"/>
      <c r="G26" s="122"/>
      <c r="H26" s="122"/>
      <c r="I26" s="122"/>
      <c r="J26" s="122"/>
    </row>
    <row r="27" spans="1:10">
      <c r="A27" s="1"/>
      <c r="B27" s="3"/>
      <c r="C27" s="196" t="s">
        <v>2</v>
      </c>
      <c r="D27" s="196"/>
      <c r="E27" s="196"/>
      <c r="F27" s="196"/>
      <c r="G27" s="196"/>
      <c r="H27" s="196"/>
      <c r="I27" s="196"/>
      <c r="J27" s="1"/>
    </row>
    <row r="28" spans="1:10">
      <c r="A28" s="1"/>
      <c r="B28" s="3"/>
      <c r="C28" s="14"/>
      <c r="D28" s="14"/>
      <c r="E28" s="14"/>
      <c r="F28" s="14"/>
      <c r="G28" s="14"/>
      <c r="H28" s="14"/>
      <c r="I28" s="14"/>
      <c r="J28" s="1"/>
    </row>
    <row r="29" spans="1:10" ht="20.25">
      <c r="A29" s="1"/>
      <c r="B29" s="3"/>
      <c r="C29" s="123" t="s">
        <v>3</v>
      </c>
      <c r="D29" s="123"/>
      <c r="E29" s="123"/>
      <c r="F29" s="123"/>
      <c r="G29" s="123"/>
      <c r="H29" s="123"/>
      <c r="I29" s="123"/>
      <c r="J29" s="1"/>
    </row>
    <row r="30" spans="1:10" s="19" customFormat="1" ht="39" customHeight="1">
      <c r="B30" s="124" t="s">
        <v>35</v>
      </c>
      <c r="C30" s="124"/>
      <c r="D30" s="124"/>
      <c r="E30" s="124"/>
      <c r="F30" s="124"/>
      <c r="G30" s="124"/>
      <c r="H30" s="124"/>
      <c r="I30" s="124"/>
      <c r="J30" s="124"/>
    </row>
    <row r="31" spans="1:10">
      <c r="A31" s="1"/>
      <c r="B31" s="1"/>
      <c r="C31" s="187" t="s">
        <v>4</v>
      </c>
      <c r="D31" s="187"/>
      <c r="E31" s="187"/>
      <c r="F31" s="187"/>
      <c r="G31" s="187"/>
      <c r="H31" s="187"/>
      <c r="I31" s="187"/>
      <c r="J31" s="1"/>
    </row>
    <row r="32" spans="1:10" s="19" customFormat="1" ht="20.25" customHeight="1">
      <c r="A32" s="5"/>
      <c r="B32" s="126" t="s">
        <v>107</v>
      </c>
      <c r="C32" s="126"/>
      <c r="D32" s="126"/>
      <c r="E32" s="126"/>
      <c r="F32" s="126"/>
      <c r="G32" s="126"/>
      <c r="H32" s="126"/>
      <c r="I32" s="126"/>
      <c r="J32" s="126"/>
    </row>
    <row r="33" spans="1:10" ht="13.15" customHeight="1">
      <c r="A33" s="1"/>
      <c r="B33" s="209" t="s">
        <v>5</v>
      </c>
      <c r="C33" s="170" t="s">
        <v>6</v>
      </c>
      <c r="D33" s="171"/>
      <c r="E33" s="171"/>
      <c r="F33" s="172"/>
      <c r="G33" s="211" t="s">
        <v>7</v>
      </c>
      <c r="H33" s="212"/>
      <c r="I33" s="209" t="s">
        <v>8</v>
      </c>
      <c r="J33" s="209" t="s">
        <v>20</v>
      </c>
    </row>
    <row r="34" spans="1:10" ht="39" customHeight="1">
      <c r="A34" s="1"/>
      <c r="B34" s="210"/>
      <c r="C34" s="173"/>
      <c r="D34" s="174"/>
      <c r="E34" s="174"/>
      <c r="F34" s="175"/>
      <c r="G34" s="64" t="s">
        <v>9</v>
      </c>
      <c r="H34" s="64" t="s">
        <v>10</v>
      </c>
      <c r="I34" s="210"/>
      <c r="J34" s="210"/>
    </row>
    <row r="35" spans="1:10" ht="44.25" customHeight="1">
      <c r="B35" s="18">
        <v>1</v>
      </c>
      <c r="C35" s="145" t="s">
        <v>159</v>
      </c>
      <c r="D35" s="146"/>
      <c r="E35" s="146"/>
      <c r="F35" s="147"/>
      <c r="G35" s="93" t="s">
        <v>31</v>
      </c>
      <c r="H35" s="92">
        <v>500</v>
      </c>
      <c r="I35" s="93">
        <v>2023</v>
      </c>
      <c r="J35" s="43">
        <v>135.6</v>
      </c>
    </row>
    <row r="36" spans="1:10" s="19" customFormat="1" ht="12.75" customHeight="1">
      <c r="A36" s="5"/>
      <c r="B36" s="148" t="s">
        <v>26</v>
      </c>
      <c r="C36" s="148"/>
      <c r="D36" s="148"/>
      <c r="E36" s="148"/>
      <c r="F36" s="148"/>
      <c r="G36" s="148"/>
      <c r="H36" s="148"/>
      <c r="I36" s="148"/>
      <c r="J36" s="148"/>
    </row>
    <row r="37" spans="1:10">
      <c r="A37" s="1"/>
      <c r="B37" s="155" t="s">
        <v>14</v>
      </c>
      <c r="C37" s="155"/>
      <c r="D37" s="155"/>
      <c r="E37" s="215" t="s">
        <v>15</v>
      </c>
      <c r="F37" s="215"/>
      <c r="G37" s="215"/>
      <c r="H37" s="215"/>
      <c r="I37" s="215"/>
      <c r="J37" s="215"/>
    </row>
    <row r="38" spans="1:10">
      <c r="A38" s="1"/>
      <c r="B38" s="155"/>
      <c r="C38" s="155"/>
      <c r="D38" s="155"/>
      <c r="E38" s="155" t="s">
        <v>16</v>
      </c>
      <c r="F38" s="155"/>
      <c r="G38" s="155"/>
      <c r="H38" s="163" t="s">
        <v>17</v>
      </c>
      <c r="I38" s="163"/>
      <c r="J38" s="163"/>
    </row>
    <row r="39" spans="1:10">
      <c r="A39" s="1"/>
      <c r="B39" s="185">
        <f>E39</f>
        <v>135.6</v>
      </c>
      <c r="C39" s="185"/>
      <c r="D39" s="185"/>
      <c r="E39" s="185">
        <f>SUM(J35:J35)</f>
        <v>135.6</v>
      </c>
      <c r="F39" s="185"/>
      <c r="G39" s="185"/>
      <c r="H39" s="205"/>
      <c r="I39" s="205"/>
      <c r="J39" s="205"/>
    </row>
  </sheetData>
  <mergeCells count="48">
    <mergeCell ref="C35:F35"/>
    <mergeCell ref="B39:D39"/>
    <mergeCell ref="E39:G39"/>
    <mergeCell ref="H39:J39"/>
    <mergeCell ref="B36:J36"/>
    <mergeCell ref="B37:D38"/>
    <mergeCell ref="E37:J37"/>
    <mergeCell ref="E38:G38"/>
    <mergeCell ref="H38:J38"/>
    <mergeCell ref="C29:I29"/>
    <mergeCell ref="B30:J30"/>
    <mergeCell ref="C31:I31"/>
    <mergeCell ref="B32:J32"/>
    <mergeCell ref="B33:B34"/>
    <mergeCell ref="C33:F34"/>
    <mergeCell ref="G33:H33"/>
    <mergeCell ref="I33:I34"/>
    <mergeCell ref="J33:J34"/>
    <mergeCell ref="H22:J22"/>
    <mergeCell ref="F23:J23"/>
    <mergeCell ref="G24:J24"/>
    <mergeCell ref="B26:J26"/>
    <mergeCell ref="C27:I27"/>
    <mergeCell ref="C15:F15"/>
    <mergeCell ref="B20:D20"/>
    <mergeCell ref="E20:G20"/>
    <mergeCell ref="C14:F14"/>
    <mergeCell ref="H20:J20"/>
    <mergeCell ref="C16:F16"/>
    <mergeCell ref="B17:J17"/>
    <mergeCell ref="B18:D19"/>
    <mergeCell ref="E18:J18"/>
    <mergeCell ref="E19:G19"/>
    <mergeCell ref="H19:J19"/>
    <mergeCell ref="B9:J9"/>
    <mergeCell ref="C10:I10"/>
    <mergeCell ref="B11:J11"/>
    <mergeCell ref="B12:B13"/>
    <mergeCell ref="C12:F13"/>
    <mergeCell ref="G12:H12"/>
    <mergeCell ref="I12:I13"/>
    <mergeCell ref="J12:J13"/>
    <mergeCell ref="C8:I8"/>
    <mergeCell ref="H1:J1"/>
    <mergeCell ref="F2:J2"/>
    <mergeCell ref="G3:J3"/>
    <mergeCell ref="B5:J5"/>
    <mergeCell ref="C6:I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workbookViewId="0">
      <selection activeCell="B9" sqref="B9:J9"/>
    </sheetView>
  </sheetViews>
  <sheetFormatPr defaultRowHeight="15"/>
  <cols>
    <col min="1" max="1" width="2.5703125" style="16" customWidth="1"/>
    <col min="2" max="2" width="4.28515625" style="16" customWidth="1"/>
    <col min="3" max="4" width="9.140625" style="16"/>
    <col min="5" max="5" width="9.5703125" style="16" customWidth="1"/>
    <col min="6" max="6" width="50.5703125" style="16" customWidth="1"/>
    <col min="7" max="8" width="9.140625" style="16"/>
    <col min="9" max="9" width="13.28515625" style="16" customWidth="1"/>
    <col min="10" max="10" width="13.7109375" style="16" customWidth="1"/>
    <col min="11" max="254" width="9.140625" style="16"/>
    <col min="255" max="255" width="2.5703125" style="16" customWidth="1"/>
    <col min="256" max="256" width="4.28515625" style="16" customWidth="1"/>
    <col min="257" max="259" width="9.140625" style="16"/>
    <col min="260" max="260" width="43" style="16" customWidth="1"/>
    <col min="261" max="262" width="9.140625" style="16"/>
    <col min="263" max="264" width="13.28515625" style="16" customWidth="1"/>
    <col min="265" max="510" width="9.140625" style="16"/>
    <col min="511" max="511" width="2.5703125" style="16" customWidth="1"/>
    <col min="512" max="512" width="4.28515625" style="16" customWidth="1"/>
    <col min="513" max="515" width="9.140625" style="16"/>
    <col min="516" max="516" width="43" style="16" customWidth="1"/>
    <col min="517" max="518" width="9.140625" style="16"/>
    <col min="519" max="520" width="13.28515625" style="16" customWidth="1"/>
    <col min="521" max="766" width="9.140625" style="16"/>
    <col min="767" max="767" width="2.5703125" style="16" customWidth="1"/>
    <col min="768" max="768" width="4.28515625" style="16" customWidth="1"/>
    <col min="769" max="771" width="9.140625" style="16"/>
    <col min="772" max="772" width="43" style="16" customWidth="1"/>
    <col min="773" max="774" width="9.140625" style="16"/>
    <col min="775" max="776" width="13.28515625" style="16" customWidth="1"/>
    <col min="777" max="1022" width="9.140625" style="16"/>
    <col min="1023" max="1023" width="2.5703125" style="16" customWidth="1"/>
    <col min="1024" max="1024" width="4.28515625" style="16" customWidth="1"/>
    <col min="1025" max="1027" width="9.140625" style="16"/>
    <col min="1028" max="1028" width="43" style="16" customWidth="1"/>
    <col min="1029" max="1030" width="9.140625" style="16"/>
    <col min="1031" max="1032" width="13.28515625" style="16" customWidth="1"/>
    <col min="1033" max="1278" width="9.140625" style="16"/>
    <col min="1279" max="1279" width="2.5703125" style="16" customWidth="1"/>
    <col min="1280" max="1280" width="4.28515625" style="16" customWidth="1"/>
    <col min="1281" max="1283" width="9.140625" style="16"/>
    <col min="1284" max="1284" width="43" style="16" customWidth="1"/>
    <col min="1285" max="1286" width="9.140625" style="16"/>
    <col min="1287" max="1288" width="13.28515625" style="16" customWidth="1"/>
    <col min="1289" max="1534" width="9.140625" style="16"/>
    <col min="1535" max="1535" width="2.5703125" style="16" customWidth="1"/>
    <col min="1536" max="1536" width="4.28515625" style="16" customWidth="1"/>
    <col min="1537" max="1539" width="9.140625" style="16"/>
    <col min="1540" max="1540" width="43" style="16" customWidth="1"/>
    <col min="1541" max="1542" width="9.140625" style="16"/>
    <col min="1543" max="1544" width="13.28515625" style="16" customWidth="1"/>
    <col min="1545" max="1790" width="9.140625" style="16"/>
    <col min="1791" max="1791" width="2.5703125" style="16" customWidth="1"/>
    <col min="1792" max="1792" width="4.28515625" style="16" customWidth="1"/>
    <col min="1793" max="1795" width="9.140625" style="16"/>
    <col min="1796" max="1796" width="43" style="16" customWidth="1"/>
    <col min="1797" max="1798" width="9.140625" style="16"/>
    <col min="1799" max="1800" width="13.28515625" style="16" customWidth="1"/>
    <col min="1801" max="2046" width="9.140625" style="16"/>
    <col min="2047" max="2047" width="2.5703125" style="16" customWidth="1"/>
    <col min="2048" max="2048" width="4.28515625" style="16" customWidth="1"/>
    <col min="2049" max="2051" width="9.140625" style="16"/>
    <col min="2052" max="2052" width="43" style="16" customWidth="1"/>
    <col min="2053" max="2054" width="9.140625" style="16"/>
    <col min="2055" max="2056" width="13.28515625" style="16" customWidth="1"/>
    <col min="2057" max="2302" width="9.140625" style="16"/>
    <col min="2303" max="2303" width="2.5703125" style="16" customWidth="1"/>
    <col min="2304" max="2304" width="4.28515625" style="16" customWidth="1"/>
    <col min="2305" max="2307" width="9.140625" style="16"/>
    <col min="2308" max="2308" width="43" style="16" customWidth="1"/>
    <col min="2309" max="2310" width="9.140625" style="16"/>
    <col min="2311" max="2312" width="13.28515625" style="16" customWidth="1"/>
    <col min="2313" max="2558" width="9.140625" style="16"/>
    <col min="2559" max="2559" width="2.5703125" style="16" customWidth="1"/>
    <col min="2560" max="2560" width="4.28515625" style="16" customWidth="1"/>
    <col min="2561" max="2563" width="9.140625" style="16"/>
    <col min="2564" max="2564" width="43" style="16" customWidth="1"/>
    <col min="2565" max="2566" width="9.140625" style="16"/>
    <col min="2567" max="2568" width="13.28515625" style="16" customWidth="1"/>
    <col min="2569" max="2814" width="9.140625" style="16"/>
    <col min="2815" max="2815" width="2.5703125" style="16" customWidth="1"/>
    <col min="2816" max="2816" width="4.28515625" style="16" customWidth="1"/>
    <col min="2817" max="2819" width="9.140625" style="16"/>
    <col min="2820" max="2820" width="43" style="16" customWidth="1"/>
    <col min="2821" max="2822" width="9.140625" style="16"/>
    <col min="2823" max="2824" width="13.28515625" style="16" customWidth="1"/>
    <col min="2825" max="3070" width="9.140625" style="16"/>
    <col min="3071" max="3071" width="2.5703125" style="16" customWidth="1"/>
    <col min="3072" max="3072" width="4.28515625" style="16" customWidth="1"/>
    <col min="3073" max="3075" width="9.140625" style="16"/>
    <col min="3076" max="3076" width="43" style="16" customWidth="1"/>
    <col min="3077" max="3078" width="9.140625" style="16"/>
    <col min="3079" max="3080" width="13.28515625" style="16" customWidth="1"/>
    <col min="3081" max="3326" width="9.140625" style="16"/>
    <col min="3327" max="3327" width="2.5703125" style="16" customWidth="1"/>
    <col min="3328" max="3328" width="4.28515625" style="16" customWidth="1"/>
    <col min="3329" max="3331" width="9.140625" style="16"/>
    <col min="3332" max="3332" width="43" style="16" customWidth="1"/>
    <col min="3333" max="3334" width="9.140625" style="16"/>
    <col min="3335" max="3336" width="13.28515625" style="16" customWidth="1"/>
    <col min="3337" max="3582" width="9.140625" style="16"/>
    <col min="3583" max="3583" width="2.5703125" style="16" customWidth="1"/>
    <col min="3584" max="3584" width="4.28515625" style="16" customWidth="1"/>
    <col min="3585" max="3587" width="9.140625" style="16"/>
    <col min="3588" max="3588" width="43" style="16" customWidth="1"/>
    <col min="3589" max="3590" width="9.140625" style="16"/>
    <col min="3591" max="3592" width="13.28515625" style="16" customWidth="1"/>
    <col min="3593" max="3838" width="9.140625" style="16"/>
    <col min="3839" max="3839" width="2.5703125" style="16" customWidth="1"/>
    <col min="3840" max="3840" width="4.28515625" style="16" customWidth="1"/>
    <col min="3841" max="3843" width="9.140625" style="16"/>
    <col min="3844" max="3844" width="43" style="16" customWidth="1"/>
    <col min="3845" max="3846" width="9.140625" style="16"/>
    <col min="3847" max="3848" width="13.28515625" style="16" customWidth="1"/>
    <col min="3849" max="4094" width="9.140625" style="16"/>
    <col min="4095" max="4095" width="2.5703125" style="16" customWidth="1"/>
    <col min="4096" max="4096" width="4.28515625" style="16" customWidth="1"/>
    <col min="4097" max="4099" width="9.140625" style="16"/>
    <col min="4100" max="4100" width="43" style="16" customWidth="1"/>
    <col min="4101" max="4102" width="9.140625" style="16"/>
    <col min="4103" max="4104" width="13.28515625" style="16" customWidth="1"/>
    <col min="4105" max="4350" width="9.140625" style="16"/>
    <col min="4351" max="4351" width="2.5703125" style="16" customWidth="1"/>
    <col min="4352" max="4352" width="4.28515625" style="16" customWidth="1"/>
    <col min="4353" max="4355" width="9.140625" style="16"/>
    <col min="4356" max="4356" width="43" style="16" customWidth="1"/>
    <col min="4357" max="4358" width="9.140625" style="16"/>
    <col min="4359" max="4360" width="13.28515625" style="16" customWidth="1"/>
    <col min="4361" max="4606" width="9.140625" style="16"/>
    <col min="4607" max="4607" width="2.5703125" style="16" customWidth="1"/>
    <col min="4608" max="4608" width="4.28515625" style="16" customWidth="1"/>
    <col min="4609" max="4611" width="9.140625" style="16"/>
    <col min="4612" max="4612" width="43" style="16" customWidth="1"/>
    <col min="4613" max="4614" width="9.140625" style="16"/>
    <col min="4615" max="4616" width="13.28515625" style="16" customWidth="1"/>
    <col min="4617" max="4862" width="9.140625" style="16"/>
    <col min="4863" max="4863" width="2.5703125" style="16" customWidth="1"/>
    <col min="4864" max="4864" width="4.28515625" style="16" customWidth="1"/>
    <col min="4865" max="4867" width="9.140625" style="16"/>
    <col min="4868" max="4868" width="43" style="16" customWidth="1"/>
    <col min="4869" max="4870" width="9.140625" style="16"/>
    <col min="4871" max="4872" width="13.28515625" style="16" customWidth="1"/>
    <col min="4873" max="5118" width="9.140625" style="16"/>
    <col min="5119" max="5119" width="2.5703125" style="16" customWidth="1"/>
    <col min="5120" max="5120" width="4.28515625" style="16" customWidth="1"/>
    <col min="5121" max="5123" width="9.140625" style="16"/>
    <col min="5124" max="5124" width="43" style="16" customWidth="1"/>
    <col min="5125" max="5126" width="9.140625" style="16"/>
    <col min="5127" max="5128" width="13.28515625" style="16" customWidth="1"/>
    <col min="5129" max="5374" width="9.140625" style="16"/>
    <col min="5375" max="5375" width="2.5703125" style="16" customWidth="1"/>
    <col min="5376" max="5376" width="4.28515625" style="16" customWidth="1"/>
    <col min="5377" max="5379" width="9.140625" style="16"/>
    <col min="5380" max="5380" width="43" style="16" customWidth="1"/>
    <col min="5381" max="5382" width="9.140625" style="16"/>
    <col min="5383" max="5384" width="13.28515625" style="16" customWidth="1"/>
    <col min="5385" max="5630" width="9.140625" style="16"/>
    <col min="5631" max="5631" width="2.5703125" style="16" customWidth="1"/>
    <col min="5632" max="5632" width="4.28515625" style="16" customWidth="1"/>
    <col min="5633" max="5635" width="9.140625" style="16"/>
    <col min="5636" max="5636" width="43" style="16" customWidth="1"/>
    <col min="5637" max="5638" width="9.140625" style="16"/>
    <col min="5639" max="5640" width="13.28515625" style="16" customWidth="1"/>
    <col min="5641" max="5886" width="9.140625" style="16"/>
    <col min="5887" max="5887" width="2.5703125" style="16" customWidth="1"/>
    <col min="5888" max="5888" width="4.28515625" style="16" customWidth="1"/>
    <col min="5889" max="5891" width="9.140625" style="16"/>
    <col min="5892" max="5892" width="43" style="16" customWidth="1"/>
    <col min="5893" max="5894" width="9.140625" style="16"/>
    <col min="5895" max="5896" width="13.28515625" style="16" customWidth="1"/>
    <col min="5897" max="6142" width="9.140625" style="16"/>
    <col min="6143" max="6143" width="2.5703125" style="16" customWidth="1"/>
    <col min="6144" max="6144" width="4.28515625" style="16" customWidth="1"/>
    <col min="6145" max="6147" width="9.140625" style="16"/>
    <col min="6148" max="6148" width="43" style="16" customWidth="1"/>
    <col min="6149" max="6150" width="9.140625" style="16"/>
    <col min="6151" max="6152" width="13.28515625" style="16" customWidth="1"/>
    <col min="6153" max="6398" width="9.140625" style="16"/>
    <col min="6399" max="6399" width="2.5703125" style="16" customWidth="1"/>
    <col min="6400" max="6400" width="4.28515625" style="16" customWidth="1"/>
    <col min="6401" max="6403" width="9.140625" style="16"/>
    <col min="6404" max="6404" width="43" style="16" customWidth="1"/>
    <col min="6405" max="6406" width="9.140625" style="16"/>
    <col min="6407" max="6408" width="13.28515625" style="16" customWidth="1"/>
    <col min="6409" max="6654" width="9.140625" style="16"/>
    <col min="6655" max="6655" width="2.5703125" style="16" customWidth="1"/>
    <col min="6656" max="6656" width="4.28515625" style="16" customWidth="1"/>
    <col min="6657" max="6659" width="9.140625" style="16"/>
    <col min="6660" max="6660" width="43" style="16" customWidth="1"/>
    <col min="6661" max="6662" width="9.140625" style="16"/>
    <col min="6663" max="6664" width="13.28515625" style="16" customWidth="1"/>
    <col min="6665" max="6910" width="9.140625" style="16"/>
    <col min="6911" max="6911" width="2.5703125" style="16" customWidth="1"/>
    <col min="6912" max="6912" width="4.28515625" style="16" customWidth="1"/>
    <col min="6913" max="6915" width="9.140625" style="16"/>
    <col min="6916" max="6916" width="43" style="16" customWidth="1"/>
    <col min="6917" max="6918" width="9.140625" style="16"/>
    <col min="6919" max="6920" width="13.28515625" style="16" customWidth="1"/>
    <col min="6921" max="7166" width="9.140625" style="16"/>
    <col min="7167" max="7167" width="2.5703125" style="16" customWidth="1"/>
    <col min="7168" max="7168" width="4.28515625" style="16" customWidth="1"/>
    <col min="7169" max="7171" width="9.140625" style="16"/>
    <col min="7172" max="7172" width="43" style="16" customWidth="1"/>
    <col min="7173" max="7174" width="9.140625" style="16"/>
    <col min="7175" max="7176" width="13.28515625" style="16" customWidth="1"/>
    <col min="7177" max="7422" width="9.140625" style="16"/>
    <col min="7423" max="7423" width="2.5703125" style="16" customWidth="1"/>
    <col min="7424" max="7424" width="4.28515625" style="16" customWidth="1"/>
    <col min="7425" max="7427" width="9.140625" style="16"/>
    <col min="7428" max="7428" width="43" style="16" customWidth="1"/>
    <col min="7429" max="7430" width="9.140625" style="16"/>
    <col min="7431" max="7432" width="13.28515625" style="16" customWidth="1"/>
    <col min="7433" max="7678" width="9.140625" style="16"/>
    <col min="7679" max="7679" width="2.5703125" style="16" customWidth="1"/>
    <col min="7680" max="7680" width="4.28515625" style="16" customWidth="1"/>
    <col min="7681" max="7683" width="9.140625" style="16"/>
    <col min="7684" max="7684" width="43" style="16" customWidth="1"/>
    <col min="7685" max="7686" width="9.140625" style="16"/>
    <col min="7687" max="7688" width="13.28515625" style="16" customWidth="1"/>
    <col min="7689" max="7934" width="9.140625" style="16"/>
    <col min="7935" max="7935" width="2.5703125" style="16" customWidth="1"/>
    <col min="7936" max="7936" width="4.28515625" style="16" customWidth="1"/>
    <col min="7937" max="7939" width="9.140625" style="16"/>
    <col min="7940" max="7940" width="43" style="16" customWidth="1"/>
    <col min="7941" max="7942" width="9.140625" style="16"/>
    <col min="7943" max="7944" width="13.28515625" style="16" customWidth="1"/>
    <col min="7945" max="8190" width="9.140625" style="16"/>
    <col min="8191" max="8191" width="2.5703125" style="16" customWidth="1"/>
    <col min="8192" max="8192" width="4.28515625" style="16" customWidth="1"/>
    <col min="8193" max="8195" width="9.140625" style="16"/>
    <col min="8196" max="8196" width="43" style="16" customWidth="1"/>
    <col min="8197" max="8198" width="9.140625" style="16"/>
    <col min="8199" max="8200" width="13.28515625" style="16" customWidth="1"/>
    <col min="8201" max="8446" width="9.140625" style="16"/>
    <col min="8447" max="8447" width="2.5703125" style="16" customWidth="1"/>
    <col min="8448" max="8448" width="4.28515625" style="16" customWidth="1"/>
    <col min="8449" max="8451" width="9.140625" style="16"/>
    <col min="8452" max="8452" width="43" style="16" customWidth="1"/>
    <col min="8453" max="8454" width="9.140625" style="16"/>
    <col min="8455" max="8456" width="13.28515625" style="16" customWidth="1"/>
    <col min="8457" max="8702" width="9.140625" style="16"/>
    <col min="8703" max="8703" width="2.5703125" style="16" customWidth="1"/>
    <col min="8704" max="8704" width="4.28515625" style="16" customWidth="1"/>
    <col min="8705" max="8707" width="9.140625" style="16"/>
    <col min="8708" max="8708" width="43" style="16" customWidth="1"/>
    <col min="8709" max="8710" width="9.140625" style="16"/>
    <col min="8711" max="8712" width="13.28515625" style="16" customWidth="1"/>
    <col min="8713" max="8958" width="9.140625" style="16"/>
    <col min="8959" max="8959" width="2.5703125" style="16" customWidth="1"/>
    <col min="8960" max="8960" width="4.28515625" style="16" customWidth="1"/>
    <col min="8961" max="8963" width="9.140625" style="16"/>
    <col min="8964" max="8964" width="43" style="16" customWidth="1"/>
    <col min="8965" max="8966" width="9.140625" style="16"/>
    <col min="8967" max="8968" width="13.28515625" style="16" customWidth="1"/>
    <col min="8969" max="9214" width="9.140625" style="16"/>
    <col min="9215" max="9215" width="2.5703125" style="16" customWidth="1"/>
    <col min="9216" max="9216" width="4.28515625" style="16" customWidth="1"/>
    <col min="9217" max="9219" width="9.140625" style="16"/>
    <col min="9220" max="9220" width="43" style="16" customWidth="1"/>
    <col min="9221" max="9222" width="9.140625" style="16"/>
    <col min="9223" max="9224" width="13.28515625" style="16" customWidth="1"/>
    <col min="9225" max="9470" width="9.140625" style="16"/>
    <col min="9471" max="9471" width="2.5703125" style="16" customWidth="1"/>
    <col min="9472" max="9472" width="4.28515625" style="16" customWidth="1"/>
    <col min="9473" max="9475" width="9.140625" style="16"/>
    <col min="9476" max="9476" width="43" style="16" customWidth="1"/>
    <col min="9477" max="9478" width="9.140625" style="16"/>
    <col min="9479" max="9480" width="13.28515625" style="16" customWidth="1"/>
    <col min="9481" max="9726" width="9.140625" style="16"/>
    <col min="9727" max="9727" width="2.5703125" style="16" customWidth="1"/>
    <col min="9728" max="9728" width="4.28515625" style="16" customWidth="1"/>
    <col min="9729" max="9731" width="9.140625" style="16"/>
    <col min="9732" max="9732" width="43" style="16" customWidth="1"/>
    <col min="9733" max="9734" width="9.140625" style="16"/>
    <col min="9735" max="9736" width="13.28515625" style="16" customWidth="1"/>
    <col min="9737" max="9982" width="9.140625" style="16"/>
    <col min="9983" max="9983" width="2.5703125" style="16" customWidth="1"/>
    <col min="9984" max="9984" width="4.28515625" style="16" customWidth="1"/>
    <col min="9985" max="9987" width="9.140625" style="16"/>
    <col min="9988" max="9988" width="43" style="16" customWidth="1"/>
    <col min="9989" max="9990" width="9.140625" style="16"/>
    <col min="9991" max="9992" width="13.28515625" style="16" customWidth="1"/>
    <col min="9993" max="10238" width="9.140625" style="16"/>
    <col min="10239" max="10239" width="2.5703125" style="16" customWidth="1"/>
    <col min="10240" max="10240" width="4.28515625" style="16" customWidth="1"/>
    <col min="10241" max="10243" width="9.140625" style="16"/>
    <col min="10244" max="10244" width="43" style="16" customWidth="1"/>
    <col min="10245" max="10246" width="9.140625" style="16"/>
    <col min="10247" max="10248" width="13.28515625" style="16" customWidth="1"/>
    <col min="10249" max="10494" width="9.140625" style="16"/>
    <col min="10495" max="10495" width="2.5703125" style="16" customWidth="1"/>
    <col min="10496" max="10496" width="4.28515625" style="16" customWidth="1"/>
    <col min="10497" max="10499" width="9.140625" style="16"/>
    <col min="10500" max="10500" width="43" style="16" customWidth="1"/>
    <col min="10501" max="10502" width="9.140625" style="16"/>
    <col min="10503" max="10504" width="13.28515625" style="16" customWidth="1"/>
    <col min="10505" max="10750" width="9.140625" style="16"/>
    <col min="10751" max="10751" width="2.5703125" style="16" customWidth="1"/>
    <col min="10752" max="10752" width="4.28515625" style="16" customWidth="1"/>
    <col min="10753" max="10755" width="9.140625" style="16"/>
    <col min="10756" max="10756" width="43" style="16" customWidth="1"/>
    <col min="10757" max="10758" width="9.140625" style="16"/>
    <col min="10759" max="10760" width="13.28515625" style="16" customWidth="1"/>
    <col min="10761" max="11006" width="9.140625" style="16"/>
    <col min="11007" max="11007" width="2.5703125" style="16" customWidth="1"/>
    <col min="11008" max="11008" width="4.28515625" style="16" customWidth="1"/>
    <col min="11009" max="11011" width="9.140625" style="16"/>
    <col min="11012" max="11012" width="43" style="16" customWidth="1"/>
    <col min="11013" max="11014" width="9.140625" style="16"/>
    <col min="11015" max="11016" width="13.28515625" style="16" customWidth="1"/>
    <col min="11017" max="11262" width="9.140625" style="16"/>
    <col min="11263" max="11263" width="2.5703125" style="16" customWidth="1"/>
    <col min="11264" max="11264" width="4.28515625" style="16" customWidth="1"/>
    <col min="11265" max="11267" width="9.140625" style="16"/>
    <col min="11268" max="11268" width="43" style="16" customWidth="1"/>
    <col min="11269" max="11270" width="9.140625" style="16"/>
    <col min="11271" max="11272" width="13.28515625" style="16" customWidth="1"/>
    <col min="11273" max="11518" width="9.140625" style="16"/>
    <col min="11519" max="11519" width="2.5703125" style="16" customWidth="1"/>
    <col min="11520" max="11520" width="4.28515625" style="16" customWidth="1"/>
    <col min="11521" max="11523" width="9.140625" style="16"/>
    <col min="11524" max="11524" width="43" style="16" customWidth="1"/>
    <col min="11525" max="11526" width="9.140625" style="16"/>
    <col min="11527" max="11528" width="13.28515625" style="16" customWidth="1"/>
    <col min="11529" max="11774" width="9.140625" style="16"/>
    <col min="11775" max="11775" width="2.5703125" style="16" customWidth="1"/>
    <col min="11776" max="11776" width="4.28515625" style="16" customWidth="1"/>
    <col min="11777" max="11779" width="9.140625" style="16"/>
    <col min="11780" max="11780" width="43" style="16" customWidth="1"/>
    <col min="11781" max="11782" width="9.140625" style="16"/>
    <col min="11783" max="11784" width="13.28515625" style="16" customWidth="1"/>
    <col min="11785" max="12030" width="9.140625" style="16"/>
    <col min="12031" max="12031" width="2.5703125" style="16" customWidth="1"/>
    <col min="12032" max="12032" width="4.28515625" style="16" customWidth="1"/>
    <col min="12033" max="12035" width="9.140625" style="16"/>
    <col min="12036" max="12036" width="43" style="16" customWidth="1"/>
    <col min="12037" max="12038" width="9.140625" style="16"/>
    <col min="12039" max="12040" width="13.28515625" style="16" customWidth="1"/>
    <col min="12041" max="12286" width="9.140625" style="16"/>
    <col min="12287" max="12287" width="2.5703125" style="16" customWidth="1"/>
    <col min="12288" max="12288" width="4.28515625" style="16" customWidth="1"/>
    <col min="12289" max="12291" width="9.140625" style="16"/>
    <col min="12292" max="12292" width="43" style="16" customWidth="1"/>
    <col min="12293" max="12294" width="9.140625" style="16"/>
    <col min="12295" max="12296" width="13.28515625" style="16" customWidth="1"/>
    <col min="12297" max="12542" width="9.140625" style="16"/>
    <col min="12543" max="12543" width="2.5703125" style="16" customWidth="1"/>
    <col min="12544" max="12544" width="4.28515625" style="16" customWidth="1"/>
    <col min="12545" max="12547" width="9.140625" style="16"/>
    <col min="12548" max="12548" width="43" style="16" customWidth="1"/>
    <col min="12549" max="12550" width="9.140625" style="16"/>
    <col min="12551" max="12552" width="13.28515625" style="16" customWidth="1"/>
    <col min="12553" max="12798" width="9.140625" style="16"/>
    <col min="12799" max="12799" width="2.5703125" style="16" customWidth="1"/>
    <col min="12800" max="12800" width="4.28515625" style="16" customWidth="1"/>
    <col min="12801" max="12803" width="9.140625" style="16"/>
    <col min="12804" max="12804" width="43" style="16" customWidth="1"/>
    <col min="12805" max="12806" width="9.140625" style="16"/>
    <col min="12807" max="12808" width="13.28515625" style="16" customWidth="1"/>
    <col min="12809" max="13054" width="9.140625" style="16"/>
    <col min="13055" max="13055" width="2.5703125" style="16" customWidth="1"/>
    <col min="13056" max="13056" width="4.28515625" style="16" customWidth="1"/>
    <col min="13057" max="13059" width="9.140625" style="16"/>
    <col min="13060" max="13060" width="43" style="16" customWidth="1"/>
    <col min="13061" max="13062" width="9.140625" style="16"/>
    <col min="13063" max="13064" width="13.28515625" style="16" customWidth="1"/>
    <col min="13065" max="13310" width="9.140625" style="16"/>
    <col min="13311" max="13311" width="2.5703125" style="16" customWidth="1"/>
    <col min="13312" max="13312" width="4.28515625" style="16" customWidth="1"/>
    <col min="13313" max="13315" width="9.140625" style="16"/>
    <col min="13316" max="13316" width="43" style="16" customWidth="1"/>
    <col min="13317" max="13318" width="9.140625" style="16"/>
    <col min="13319" max="13320" width="13.28515625" style="16" customWidth="1"/>
    <col min="13321" max="13566" width="9.140625" style="16"/>
    <col min="13567" max="13567" width="2.5703125" style="16" customWidth="1"/>
    <col min="13568" max="13568" width="4.28515625" style="16" customWidth="1"/>
    <col min="13569" max="13571" width="9.140625" style="16"/>
    <col min="13572" max="13572" width="43" style="16" customWidth="1"/>
    <col min="13573" max="13574" width="9.140625" style="16"/>
    <col min="13575" max="13576" width="13.28515625" style="16" customWidth="1"/>
    <col min="13577" max="13822" width="9.140625" style="16"/>
    <col min="13823" max="13823" width="2.5703125" style="16" customWidth="1"/>
    <col min="13824" max="13824" width="4.28515625" style="16" customWidth="1"/>
    <col min="13825" max="13827" width="9.140625" style="16"/>
    <col min="13828" max="13828" width="43" style="16" customWidth="1"/>
    <col min="13829" max="13830" width="9.140625" style="16"/>
    <col min="13831" max="13832" width="13.28515625" style="16" customWidth="1"/>
    <col min="13833" max="14078" width="9.140625" style="16"/>
    <col min="14079" max="14079" width="2.5703125" style="16" customWidth="1"/>
    <col min="14080" max="14080" width="4.28515625" style="16" customWidth="1"/>
    <col min="14081" max="14083" width="9.140625" style="16"/>
    <col min="14084" max="14084" width="43" style="16" customWidth="1"/>
    <col min="14085" max="14086" width="9.140625" style="16"/>
    <col min="14087" max="14088" width="13.28515625" style="16" customWidth="1"/>
    <col min="14089" max="14334" width="9.140625" style="16"/>
    <col min="14335" max="14335" width="2.5703125" style="16" customWidth="1"/>
    <col min="14336" max="14336" width="4.28515625" style="16" customWidth="1"/>
    <col min="14337" max="14339" width="9.140625" style="16"/>
    <col min="14340" max="14340" width="43" style="16" customWidth="1"/>
    <col min="14341" max="14342" width="9.140625" style="16"/>
    <col min="14343" max="14344" width="13.28515625" style="16" customWidth="1"/>
    <col min="14345" max="14590" width="9.140625" style="16"/>
    <col min="14591" max="14591" width="2.5703125" style="16" customWidth="1"/>
    <col min="14592" max="14592" width="4.28515625" style="16" customWidth="1"/>
    <col min="14593" max="14595" width="9.140625" style="16"/>
    <col min="14596" max="14596" width="43" style="16" customWidth="1"/>
    <col min="14597" max="14598" width="9.140625" style="16"/>
    <col min="14599" max="14600" width="13.28515625" style="16" customWidth="1"/>
    <col min="14601" max="14846" width="9.140625" style="16"/>
    <col min="14847" max="14847" width="2.5703125" style="16" customWidth="1"/>
    <col min="14848" max="14848" width="4.28515625" style="16" customWidth="1"/>
    <col min="14849" max="14851" width="9.140625" style="16"/>
    <col min="14852" max="14852" width="43" style="16" customWidth="1"/>
    <col min="14853" max="14854" width="9.140625" style="16"/>
    <col min="14855" max="14856" width="13.28515625" style="16" customWidth="1"/>
    <col min="14857" max="15102" width="9.140625" style="16"/>
    <col min="15103" max="15103" width="2.5703125" style="16" customWidth="1"/>
    <col min="15104" max="15104" width="4.28515625" style="16" customWidth="1"/>
    <col min="15105" max="15107" width="9.140625" style="16"/>
    <col min="15108" max="15108" width="43" style="16" customWidth="1"/>
    <col min="15109" max="15110" width="9.140625" style="16"/>
    <col min="15111" max="15112" width="13.28515625" style="16" customWidth="1"/>
    <col min="15113" max="15358" width="9.140625" style="16"/>
    <col min="15359" max="15359" width="2.5703125" style="16" customWidth="1"/>
    <col min="15360" max="15360" width="4.28515625" style="16" customWidth="1"/>
    <col min="15361" max="15363" width="9.140625" style="16"/>
    <col min="15364" max="15364" width="43" style="16" customWidth="1"/>
    <col min="15365" max="15366" width="9.140625" style="16"/>
    <col min="15367" max="15368" width="13.28515625" style="16" customWidth="1"/>
    <col min="15369" max="15614" width="9.140625" style="16"/>
    <col min="15615" max="15615" width="2.5703125" style="16" customWidth="1"/>
    <col min="15616" max="15616" width="4.28515625" style="16" customWidth="1"/>
    <col min="15617" max="15619" width="9.140625" style="16"/>
    <col min="15620" max="15620" width="43" style="16" customWidth="1"/>
    <col min="15621" max="15622" width="9.140625" style="16"/>
    <col min="15623" max="15624" width="13.28515625" style="16" customWidth="1"/>
    <col min="15625" max="15870" width="9.140625" style="16"/>
    <col min="15871" max="15871" width="2.5703125" style="16" customWidth="1"/>
    <col min="15872" max="15872" width="4.28515625" style="16" customWidth="1"/>
    <col min="15873" max="15875" width="9.140625" style="16"/>
    <col min="15876" max="15876" width="43" style="16" customWidth="1"/>
    <col min="15877" max="15878" width="9.140625" style="16"/>
    <col min="15879" max="15880" width="13.28515625" style="16" customWidth="1"/>
    <col min="15881" max="16126" width="9.140625" style="16"/>
    <col min="16127" max="16127" width="2.5703125" style="16" customWidth="1"/>
    <col min="16128" max="16128" width="4.28515625" style="16" customWidth="1"/>
    <col min="16129" max="16131" width="9.140625" style="16"/>
    <col min="16132" max="16132" width="43" style="16" customWidth="1"/>
    <col min="16133" max="16134" width="9.140625" style="16"/>
    <col min="16135" max="16136" width="13.28515625" style="16" customWidth="1"/>
    <col min="16137" max="16382" width="9.140625" style="16"/>
    <col min="16383" max="16383" width="9.140625" style="16" customWidth="1"/>
    <col min="16384" max="16384" width="9.140625" style="16"/>
  </cols>
  <sheetData>
    <row r="1" spans="1:10">
      <c r="A1" s="15"/>
      <c r="B1" s="15"/>
      <c r="C1" s="15"/>
      <c r="D1" s="15"/>
      <c r="E1" s="15"/>
      <c r="F1" s="20"/>
      <c r="G1" s="20"/>
      <c r="H1" s="20"/>
      <c r="I1" s="222" t="s">
        <v>145</v>
      </c>
      <c r="J1" s="222"/>
    </row>
    <row r="2" spans="1:10">
      <c r="A2" s="15"/>
      <c r="B2" s="15"/>
      <c r="C2" s="15"/>
      <c r="D2" s="15"/>
      <c r="E2" s="15"/>
      <c r="F2" s="222" t="s">
        <v>0</v>
      </c>
      <c r="G2" s="222"/>
      <c r="H2" s="222"/>
      <c r="I2" s="222"/>
      <c r="J2" s="222"/>
    </row>
    <row r="3" spans="1:10">
      <c r="A3" s="15"/>
      <c r="B3" s="223"/>
      <c r="C3" s="223"/>
      <c r="D3" s="17"/>
      <c r="E3" s="17"/>
      <c r="F3" s="20"/>
      <c r="G3" s="165" t="s">
        <v>166</v>
      </c>
      <c r="H3" s="165"/>
      <c r="I3" s="165"/>
      <c r="J3" s="165"/>
    </row>
    <row r="4" spans="1:10">
      <c r="A4" s="224"/>
      <c r="B4" s="224"/>
      <c r="C4" s="224"/>
      <c r="D4" s="224"/>
      <c r="E4" s="17"/>
      <c r="F4" s="17"/>
      <c r="G4" s="225"/>
      <c r="H4" s="225"/>
      <c r="I4" s="225"/>
      <c r="J4" s="225"/>
    </row>
    <row r="5" spans="1:10" ht="15.75">
      <c r="A5" s="15"/>
      <c r="B5" s="219" t="s">
        <v>1</v>
      </c>
      <c r="C5" s="219"/>
      <c r="D5" s="219"/>
      <c r="E5" s="219"/>
      <c r="F5" s="219"/>
      <c r="G5" s="219"/>
      <c r="H5" s="219"/>
      <c r="I5" s="219"/>
      <c r="J5" s="219"/>
    </row>
    <row r="6" spans="1:10">
      <c r="A6" s="15"/>
      <c r="B6" s="17"/>
      <c r="C6" s="220" t="s">
        <v>18</v>
      </c>
      <c r="D6" s="220"/>
      <c r="E6" s="220"/>
      <c r="F6" s="220"/>
      <c r="G6" s="220"/>
      <c r="H6" s="220"/>
      <c r="I6" s="220"/>
      <c r="J6" s="15"/>
    </row>
    <row r="7" spans="1:10">
      <c r="A7" s="15"/>
      <c r="B7" s="17"/>
      <c r="C7" s="68"/>
      <c r="D7" s="68"/>
      <c r="E7" s="68"/>
      <c r="F7" s="68"/>
      <c r="G7" s="68"/>
      <c r="H7" s="68"/>
      <c r="I7" s="68"/>
      <c r="J7" s="15"/>
    </row>
    <row r="8" spans="1:10" ht="20.25">
      <c r="A8" s="15"/>
      <c r="B8" s="17"/>
      <c r="C8" s="221" t="s">
        <v>3</v>
      </c>
      <c r="D8" s="221"/>
      <c r="E8" s="221"/>
      <c r="F8" s="221"/>
      <c r="G8" s="221"/>
      <c r="H8" s="221"/>
      <c r="I8" s="221"/>
      <c r="J8" s="15"/>
    </row>
    <row r="9" spans="1:10" s="48" customFormat="1" ht="43.5" customHeight="1">
      <c r="A9" s="20"/>
      <c r="B9" s="193" t="s">
        <v>36</v>
      </c>
      <c r="C9" s="193"/>
      <c r="D9" s="193"/>
      <c r="E9" s="193"/>
      <c r="F9" s="193"/>
      <c r="G9" s="193"/>
      <c r="H9" s="193"/>
      <c r="I9" s="193"/>
      <c r="J9" s="193"/>
    </row>
    <row r="10" spans="1:10">
      <c r="A10" s="15"/>
      <c r="B10" s="15"/>
      <c r="C10" s="231" t="s">
        <v>4</v>
      </c>
      <c r="D10" s="231"/>
      <c r="E10" s="231"/>
      <c r="F10" s="231"/>
      <c r="G10" s="231"/>
      <c r="H10" s="231"/>
      <c r="I10" s="231"/>
      <c r="J10" s="15"/>
    </row>
    <row r="11" spans="1:10" s="48" customFormat="1" ht="22.5" customHeight="1">
      <c r="A11" s="20"/>
      <c r="B11" s="232" t="s">
        <v>106</v>
      </c>
      <c r="C11" s="232"/>
      <c r="D11" s="232"/>
      <c r="E11" s="232"/>
      <c r="F11" s="232"/>
      <c r="G11" s="232"/>
      <c r="H11" s="232"/>
      <c r="I11" s="232"/>
      <c r="J11" s="232"/>
    </row>
    <row r="12" spans="1:10" ht="22.5" customHeight="1">
      <c r="A12" s="17"/>
      <c r="B12" s="233" t="s">
        <v>5</v>
      </c>
      <c r="C12" s="235" t="s">
        <v>6</v>
      </c>
      <c r="D12" s="236"/>
      <c r="E12" s="236"/>
      <c r="F12" s="237"/>
      <c r="G12" s="241" t="s">
        <v>7</v>
      </c>
      <c r="H12" s="242"/>
      <c r="I12" s="233" t="s">
        <v>8</v>
      </c>
      <c r="J12" s="243" t="s">
        <v>24</v>
      </c>
    </row>
    <row r="13" spans="1:10" ht="24" customHeight="1">
      <c r="A13" s="17"/>
      <c r="B13" s="234"/>
      <c r="C13" s="238"/>
      <c r="D13" s="239"/>
      <c r="E13" s="239"/>
      <c r="F13" s="240"/>
      <c r="G13" s="69" t="s">
        <v>9</v>
      </c>
      <c r="H13" s="69" t="s">
        <v>10</v>
      </c>
      <c r="I13" s="234"/>
      <c r="J13" s="243"/>
    </row>
    <row r="14" spans="1:10" ht="20.25" customHeight="1">
      <c r="A14" s="17"/>
      <c r="B14" s="49">
        <v>1</v>
      </c>
      <c r="C14" s="228" t="s">
        <v>29</v>
      </c>
      <c r="D14" s="229"/>
      <c r="E14" s="229"/>
      <c r="F14" s="230"/>
      <c r="G14" s="51" t="s">
        <v>11</v>
      </c>
      <c r="H14" s="50">
        <v>181512</v>
      </c>
      <c r="I14" s="51">
        <v>2022</v>
      </c>
      <c r="J14" s="43">
        <f>9802.3*1.04</f>
        <v>10194.392</v>
      </c>
    </row>
    <row r="15" spans="1:10" ht="33" customHeight="1">
      <c r="A15" s="17"/>
      <c r="B15" s="49">
        <v>2</v>
      </c>
      <c r="C15" s="145" t="s">
        <v>28</v>
      </c>
      <c r="D15" s="146"/>
      <c r="E15" s="146"/>
      <c r="F15" s="147"/>
      <c r="G15" s="64" t="s">
        <v>31</v>
      </c>
      <c r="H15" s="24">
        <v>10</v>
      </c>
      <c r="I15" s="64">
        <v>2022</v>
      </c>
      <c r="J15" s="43">
        <f>300*1.04</f>
        <v>312</v>
      </c>
    </row>
    <row r="16" spans="1:10" ht="29.25" customHeight="1">
      <c r="A16" s="17"/>
      <c r="B16" s="49">
        <v>3</v>
      </c>
      <c r="C16" s="216" t="s">
        <v>46</v>
      </c>
      <c r="D16" s="217"/>
      <c r="E16" s="217"/>
      <c r="F16" s="218"/>
      <c r="G16" s="49" t="s">
        <v>31</v>
      </c>
      <c r="H16" s="52">
        <v>1800</v>
      </c>
      <c r="I16" s="49">
        <v>2022</v>
      </c>
      <c r="J16" s="53">
        <f>200*1.04</f>
        <v>208</v>
      </c>
    </row>
    <row r="17" spans="1:10" ht="29.25" customHeight="1">
      <c r="A17" s="17"/>
      <c r="B17" s="49">
        <v>4</v>
      </c>
      <c r="C17" s="216" t="s">
        <v>47</v>
      </c>
      <c r="D17" s="217"/>
      <c r="E17" s="217"/>
      <c r="F17" s="218"/>
      <c r="G17" s="49" t="s">
        <v>31</v>
      </c>
      <c r="H17" s="52">
        <v>13</v>
      </c>
      <c r="I17" s="49">
        <v>2022</v>
      </c>
      <c r="J17" s="53">
        <f>181.9*1.04</f>
        <v>189.17600000000002</v>
      </c>
    </row>
    <row r="18" spans="1:10" ht="47.25" customHeight="1">
      <c r="A18" s="17"/>
      <c r="B18" s="49">
        <v>5</v>
      </c>
      <c r="C18" s="216" t="s">
        <v>43</v>
      </c>
      <c r="D18" s="217"/>
      <c r="E18" s="217"/>
      <c r="F18" s="218"/>
      <c r="G18" s="49" t="s">
        <v>44</v>
      </c>
      <c r="H18" s="52">
        <v>12</v>
      </c>
      <c r="I18" s="49">
        <v>2022</v>
      </c>
      <c r="J18" s="53">
        <f>99.5*1.04</f>
        <v>103.48</v>
      </c>
    </row>
    <row r="19" spans="1:10" s="48" customFormat="1" ht="12.75">
      <c r="A19" s="20"/>
      <c r="B19" s="244" t="s">
        <v>23</v>
      </c>
      <c r="C19" s="244"/>
      <c r="D19" s="244"/>
      <c r="E19" s="244"/>
      <c r="F19" s="244"/>
      <c r="G19" s="244"/>
      <c r="H19" s="244"/>
      <c r="I19" s="244"/>
      <c r="J19" s="244"/>
    </row>
    <row r="20" spans="1:10">
      <c r="A20" s="17"/>
      <c r="B20" s="245" t="s">
        <v>14</v>
      </c>
      <c r="C20" s="245"/>
      <c r="D20" s="245"/>
      <c r="E20" s="246" t="s">
        <v>15</v>
      </c>
      <c r="F20" s="246"/>
      <c r="G20" s="246"/>
      <c r="H20" s="246"/>
      <c r="I20" s="246"/>
      <c r="J20" s="246"/>
    </row>
    <row r="21" spans="1:10">
      <c r="A21" s="17"/>
      <c r="B21" s="245"/>
      <c r="C21" s="245"/>
      <c r="D21" s="245"/>
      <c r="E21" s="245" t="s">
        <v>16</v>
      </c>
      <c r="F21" s="245"/>
      <c r="G21" s="247" t="s">
        <v>17</v>
      </c>
      <c r="H21" s="247"/>
      <c r="I21" s="247"/>
      <c r="J21" s="247"/>
    </row>
    <row r="22" spans="1:10" s="95" customFormat="1" ht="12.75">
      <c r="A22" s="15"/>
      <c r="B22" s="226">
        <f>E22</f>
        <v>11007.047999999999</v>
      </c>
      <c r="C22" s="226"/>
      <c r="D22" s="226"/>
      <c r="E22" s="226">
        <f>SUM(J14:J18)</f>
        <v>11007.047999999999</v>
      </c>
      <c r="F22" s="226"/>
      <c r="G22" s="227"/>
      <c r="H22" s="227"/>
      <c r="I22" s="227"/>
      <c r="J22" s="227"/>
    </row>
    <row r="25" spans="1:10">
      <c r="A25" s="15"/>
      <c r="B25" s="15"/>
      <c r="C25" s="15"/>
      <c r="D25" s="15"/>
      <c r="E25" s="15"/>
      <c r="F25" s="20"/>
      <c r="G25" s="20"/>
      <c r="H25" s="20"/>
      <c r="I25" s="222"/>
      <c r="J25" s="222"/>
    </row>
    <row r="26" spans="1:10">
      <c r="A26" s="224"/>
      <c r="B26" s="224"/>
      <c r="C26" s="224"/>
      <c r="D26" s="224"/>
      <c r="E26" s="17"/>
      <c r="F26" s="17"/>
      <c r="G26" s="225"/>
      <c r="H26" s="225"/>
      <c r="I26" s="225"/>
      <c r="J26" s="225"/>
    </row>
    <row r="27" spans="1:10" ht="15.75">
      <c r="A27" s="15"/>
      <c r="B27" s="219" t="s">
        <v>1</v>
      </c>
      <c r="C27" s="219"/>
      <c r="D27" s="219"/>
      <c r="E27" s="219"/>
      <c r="F27" s="219"/>
      <c r="G27" s="219"/>
      <c r="H27" s="219"/>
      <c r="I27" s="219"/>
      <c r="J27" s="219"/>
    </row>
    <row r="28" spans="1:10">
      <c r="A28" s="15"/>
      <c r="B28" s="17"/>
      <c r="C28" s="220" t="s">
        <v>18</v>
      </c>
      <c r="D28" s="220"/>
      <c r="E28" s="220"/>
      <c r="F28" s="220"/>
      <c r="G28" s="220"/>
      <c r="H28" s="220"/>
      <c r="I28" s="220"/>
      <c r="J28" s="15"/>
    </row>
    <row r="29" spans="1:10">
      <c r="A29" s="15"/>
      <c r="B29" s="17"/>
      <c r="C29" s="68"/>
      <c r="D29" s="68"/>
      <c r="E29" s="68"/>
      <c r="F29" s="68"/>
      <c r="G29" s="68"/>
      <c r="H29" s="68"/>
      <c r="I29" s="68"/>
      <c r="J29" s="15"/>
    </row>
    <row r="30" spans="1:10" ht="20.25">
      <c r="A30" s="15"/>
      <c r="B30" s="17"/>
      <c r="C30" s="221" t="s">
        <v>3</v>
      </c>
      <c r="D30" s="221"/>
      <c r="E30" s="221"/>
      <c r="F30" s="221"/>
      <c r="G30" s="221"/>
      <c r="H30" s="221"/>
      <c r="I30" s="221"/>
      <c r="J30" s="15"/>
    </row>
    <row r="31" spans="1:10" s="48" customFormat="1" ht="43.5" customHeight="1">
      <c r="A31" s="20"/>
      <c r="B31" s="193" t="s">
        <v>36</v>
      </c>
      <c r="C31" s="193"/>
      <c r="D31" s="193"/>
      <c r="E31" s="193"/>
      <c r="F31" s="193"/>
      <c r="G31" s="193"/>
      <c r="H31" s="193"/>
      <c r="I31" s="193"/>
      <c r="J31" s="193"/>
    </row>
    <row r="32" spans="1:10">
      <c r="A32" s="15"/>
      <c r="B32" s="15"/>
      <c r="C32" s="231" t="s">
        <v>4</v>
      </c>
      <c r="D32" s="231"/>
      <c r="E32" s="231"/>
      <c r="F32" s="231"/>
      <c r="G32" s="231"/>
      <c r="H32" s="231"/>
      <c r="I32" s="231"/>
      <c r="J32" s="15"/>
    </row>
    <row r="33" spans="1:10" s="48" customFormat="1" ht="22.5" customHeight="1">
      <c r="A33" s="20"/>
      <c r="B33" s="232" t="s">
        <v>107</v>
      </c>
      <c r="C33" s="232"/>
      <c r="D33" s="232"/>
      <c r="E33" s="232"/>
      <c r="F33" s="232"/>
      <c r="G33" s="232"/>
      <c r="H33" s="232"/>
      <c r="I33" s="232"/>
      <c r="J33" s="232"/>
    </row>
    <row r="34" spans="1:10" ht="22.5" customHeight="1">
      <c r="A34" s="17"/>
      <c r="B34" s="233" t="s">
        <v>5</v>
      </c>
      <c r="C34" s="235" t="s">
        <v>6</v>
      </c>
      <c r="D34" s="236"/>
      <c r="E34" s="236"/>
      <c r="F34" s="237"/>
      <c r="G34" s="241" t="s">
        <v>7</v>
      </c>
      <c r="H34" s="242"/>
      <c r="I34" s="233" t="s">
        <v>8</v>
      </c>
      <c r="J34" s="243" t="s">
        <v>24</v>
      </c>
    </row>
    <row r="35" spans="1:10" ht="24" customHeight="1">
      <c r="A35" s="17"/>
      <c r="B35" s="234"/>
      <c r="C35" s="238"/>
      <c r="D35" s="239"/>
      <c r="E35" s="239"/>
      <c r="F35" s="240"/>
      <c r="G35" s="69" t="s">
        <v>9</v>
      </c>
      <c r="H35" s="69" t="s">
        <v>10</v>
      </c>
      <c r="I35" s="234"/>
      <c r="J35" s="243"/>
    </row>
    <row r="36" spans="1:10" ht="38.25" customHeight="1">
      <c r="A36" s="17"/>
      <c r="B36" s="70">
        <v>1</v>
      </c>
      <c r="C36" s="248" t="s">
        <v>113</v>
      </c>
      <c r="D36" s="249"/>
      <c r="E36" s="249"/>
      <c r="F36" s="250"/>
      <c r="G36" s="64" t="s">
        <v>11</v>
      </c>
      <c r="H36" s="50">
        <v>4014</v>
      </c>
      <c r="I36" s="64">
        <v>2023</v>
      </c>
      <c r="J36" s="43">
        <f>43185.3</f>
        <v>43185.3</v>
      </c>
    </row>
    <row r="37" spans="1:10" ht="20.25" customHeight="1">
      <c r="A37" s="17"/>
      <c r="B37" s="49">
        <v>2</v>
      </c>
      <c r="C37" s="228" t="s">
        <v>29</v>
      </c>
      <c r="D37" s="229"/>
      <c r="E37" s="229"/>
      <c r="F37" s="230"/>
      <c r="G37" s="51" t="s">
        <v>11</v>
      </c>
      <c r="H37" s="50">
        <v>181512</v>
      </c>
      <c r="I37" s="51">
        <v>2023</v>
      </c>
      <c r="J37" s="43">
        <f>9802.3*1.04*1.04</f>
        <v>10602.16768</v>
      </c>
    </row>
    <row r="38" spans="1:10" ht="24.75" customHeight="1">
      <c r="A38" s="17"/>
      <c r="B38" s="49">
        <v>3</v>
      </c>
      <c r="C38" s="145" t="s">
        <v>28</v>
      </c>
      <c r="D38" s="146"/>
      <c r="E38" s="146"/>
      <c r="F38" s="147"/>
      <c r="G38" s="64" t="s">
        <v>31</v>
      </c>
      <c r="H38" s="24">
        <v>10</v>
      </c>
      <c r="I38" s="64">
        <v>2023</v>
      </c>
      <c r="J38" s="43">
        <f>300*1.04*1.04</f>
        <v>324.48</v>
      </c>
    </row>
    <row r="39" spans="1:10" ht="29.25" customHeight="1">
      <c r="A39" s="17"/>
      <c r="B39" s="49">
        <v>4</v>
      </c>
      <c r="C39" s="216" t="s">
        <v>46</v>
      </c>
      <c r="D39" s="217"/>
      <c r="E39" s="217"/>
      <c r="F39" s="218"/>
      <c r="G39" s="49" t="s">
        <v>31</v>
      </c>
      <c r="H39" s="52">
        <v>1800</v>
      </c>
      <c r="I39" s="49">
        <v>2023</v>
      </c>
      <c r="J39" s="53">
        <f>200*1.04*1.04</f>
        <v>216.32</v>
      </c>
    </row>
    <row r="40" spans="1:10" ht="36.75" customHeight="1">
      <c r="A40" s="17"/>
      <c r="B40" s="49">
        <v>5</v>
      </c>
      <c r="C40" s="216" t="s">
        <v>47</v>
      </c>
      <c r="D40" s="217"/>
      <c r="E40" s="217"/>
      <c r="F40" s="218"/>
      <c r="G40" s="49" t="s">
        <v>31</v>
      </c>
      <c r="H40" s="52">
        <v>13</v>
      </c>
      <c r="I40" s="49">
        <v>2023</v>
      </c>
      <c r="J40" s="53">
        <f>181.9*1.04*1.04</f>
        <v>196.74304000000004</v>
      </c>
    </row>
    <row r="41" spans="1:10" ht="36.75" customHeight="1">
      <c r="A41" s="17"/>
      <c r="B41" s="49">
        <v>6</v>
      </c>
      <c r="C41" s="216" t="s">
        <v>43</v>
      </c>
      <c r="D41" s="217"/>
      <c r="E41" s="217"/>
      <c r="F41" s="218"/>
      <c r="G41" s="49" t="s">
        <v>44</v>
      </c>
      <c r="H41" s="52">
        <v>12</v>
      </c>
      <c r="I41" s="49">
        <v>2023</v>
      </c>
      <c r="J41" s="53">
        <f>99.5*1.04*1.04</f>
        <v>107.61920000000001</v>
      </c>
    </row>
    <row r="42" spans="1:10" ht="20.25" customHeight="1">
      <c r="A42" s="17"/>
      <c r="B42" s="49">
        <v>7</v>
      </c>
      <c r="C42" s="216" t="s">
        <v>22</v>
      </c>
      <c r="D42" s="217"/>
      <c r="E42" s="217"/>
      <c r="F42" s="218"/>
      <c r="G42" s="49" t="s">
        <v>13</v>
      </c>
      <c r="H42" s="50">
        <v>1.6</v>
      </c>
      <c r="I42" s="49">
        <v>2023</v>
      </c>
      <c r="J42" s="53">
        <f>J36*1.6%</f>
        <v>690.96480000000008</v>
      </c>
    </row>
    <row r="43" spans="1:10" s="48" customFormat="1" ht="12.75">
      <c r="A43" s="20"/>
      <c r="B43" s="244" t="s">
        <v>23</v>
      </c>
      <c r="C43" s="244"/>
      <c r="D43" s="244"/>
      <c r="E43" s="244"/>
      <c r="F43" s="244"/>
      <c r="G43" s="244"/>
      <c r="H43" s="244"/>
      <c r="I43" s="244"/>
      <c r="J43" s="244"/>
    </row>
    <row r="44" spans="1:10">
      <c r="A44" s="17"/>
      <c r="B44" s="245" t="s">
        <v>14</v>
      </c>
      <c r="C44" s="245"/>
      <c r="D44" s="245"/>
      <c r="E44" s="246" t="s">
        <v>15</v>
      </c>
      <c r="F44" s="246"/>
      <c r="G44" s="246"/>
      <c r="H44" s="246"/>
      <c r="I44" s="246"/>
      <c r="J44" s="246"/>
    </row>
    <row r="45" spans="1:10">
      <c r="A45" s="17"/>
      <c r="B45" s="245"/>
      <c r="C45" s="245"/>
      <c r="D45" s="245"/>
      <c r="E45" s="245" t="s">
        <v>16</v>
      </c>
      <c r="F45" s="245"/>
      <c r="G45" s="247" t="s">
        <v>17</v>
      </c>
      <c r="H45" s="247"/>
      <c r="I45" s="247"/>
      <c r="J45" s="247"/>
    </row>
    <row r="46" spans="1:10" s="95" customFormat="1" ht="12.75">
      <c r="A46" s="15"/>
      <c r="B46" s="226">
        <f>E46</f>
        <v>55323.594720000008</v>
      </c>
      <c r="C46" s="226"/>
      <c r="D46" s="226"/>
      <c r="E46" s="226">
        <f>SUM(J36:J42)</f>
        <v>55323.594720000008</v>
      </c>
      <c r="F46" s="226"/>
      <c r="G46" s="227"/>
      <c r="H46" s="227"/>
      <c r="I46" s="227"/>
      <c r="J46" s="227"/>
    </row>
  </sheetData>
  <mergeCells count="59">
    <mergeCell ref="B46:D46"/>
    <mergeCell ref="E46:F46"/>
    <mergeCell ref="G46:J46"/>
    <mergeCell ref="C42:F42"/>
    <mergeCell ref="B43:J43"/>
    <mergeCell ref="B44:D45"/>
    <mergeCell ref="E44:J44"/>
    <mergeCell ref="E45:F45"/>
    <mergeCell ref="G45:J45"/>
    <mergeCell ref="C37:F37"/>
    <mergeCell ref="C38:F38"/>
    <mergeCell ref="C39:F39"/>
    <mergeCell ref="C40:F40"/>
    <mergeCell ref="B33:J33"/>
    <mergeCell ref="B34:B35"/>
    <mergeCell ref="C34:F35"/>
    <mergeCell ref="G34:H34"/>
    <mergeCell ref="I34:I35"/>
    <mergeCell ref="J34:J35"/>
    <mergeCell ref="C36:F36"/>
    <mergeCell ref="B27:J27"/>
    <mergeCell ref="C28:I28"/>
    <mergeCell ref="C30:I30"/>
    <mergeCell ref="B31:J31"/>
    <mergeCell ref="C32:I32"/>
    <mergeCell ref="I25:J25"/>
    <mergeCell ref="A26:D26"/>
    <mergeCell ref="G26:J26"/>
    <mergeCell ref="C17:F17"/>
    <mergeCell ref="C18:F18"/>
    <mergeCell ref="B19:J19"/>
    <mergeCell ref="B20:D21"/>
    <mergeCell ref="E20:J20"/>
    <mergeCell ref="E21:F21"/>
    <mergeCell ref="G21:J21"/>
    <mergeCell ref="B9:J9"/>
    <mergeCell ref="C10:I10"/>
    <mergeCell ref="B11:J11"/>
    <mergeCell ref="B12:B13"/>
    <mergeCell ref="C12:F13"/>
    <mergeCell ref="G12:H12"/>
    <mergeCell ref="I12:I13"/>
    <mergeCell ref="J12:J13"/>
    <mergeCell ref="C41:F41"/>
    <mergeCell ref="B5:J5"/>
    <mergeCell ref="C6:I6"/>
    <mergeCell ref="C8:I8"/>
    <mergeCell ref="I1:J1"/>
    <mergeCell ref="F2:J2"/>
    <mergeCell ref="B3:C3"/>
    <mergeCell ref="G3:J3"/>
    <mergeCell ref="A4:D4"/>
    <mergeCell ref="G4:J4"/>
    <mergeCell ref="B22:D22"/>
    <mergeCell ref="E22:F22"/>
    <mergeCell ref="G22:J22"/>
    <mergeCell ref="C14:F14"/>
    <mergeCell ref="C15:F15"/>
    <mergeCell ref="C16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0"/>
  <sheetViews>
    <sheetView workbookViewId="0">
      <selection activeCell="B9" sqref="B9:J9"/>
    </sheetView>
  </sheetViews>
  <sheetFormatPr defaultColWidth="9.140625" defaultRowHeight="12.75"/>
  <cols>
    <col min="1" max="1" width="2.140625" style="28" customWidth="1"/>
    <col min="2" max="2" width="3.85546875" style="28" customWidth="1"/>
    <col min="3" max="3" width="19.42578125" style="28" customWidth="1"/>
    <col min="4" max="4" width="18" style="28" customWidth="1"/>
    <col min="5" max="5" width="5.7109375" style="28" customWidth="1"/>
    <col min="6" max="6" width="38" style="28" customWidth="1"/>
    <col min="7" max="7" width="6.7109375" style="28" customWidth="1"/>
    <col min="8" max="8" width="8.7109375" style="28" customWidth="1"/>
    <col min="9" max="9" width="12" style="28" customWidth="1"/>
    <col min="10" max="10" width="13.5703125" style="28" customWidth="1"/>
    <col min="11" max="11" width="34.28515625" style="79" customWidth="1"/>
    <col min="12" max="16384" width="9.140625" style="28"/>
  </cols>
  <sheetData>
    <row r="1" spans="1:22" s="1" customFormat="1">
      <c r="H1" s="120" t="s">
        <v>146</v>
      </c>
      <c r="I1" s="120"/>
      <c r="J1" s="120"/>
      <c r="K1" s="7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" customFormat="1">
      <c r="F2" s="120" t="s">
        <v>0</v>
      </c>
      <c r="G2" s="120"/>
      <c r="H2" s="120"/>
      <c r="I2" s="120"/>
      <c r="J2" s="120"/>
      <c r="K2" s="7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1" customFormat="1">
      <c r="B3" s="121"/>
      <c r="C3" s="121"/>
      <c r="D3" s="3"/>
      <c r="E3" s="3"/>
      <c r="G3" s="120" t="s">
        <v>166</v>
      </c>
      <c r="H3" s="120"/>
      <c r="I3" s="120"/>
      <c r="J3" s="120"/>
      <c r="K3" s="7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1" customFormat="1">
      <c r="B4" s="116"/>
      <c r="C4" s="116"/>
      <c r="D4" s="3"/>
      <c r="E4" s="3"/>
      <c r="G4" s="115"/>
      <c r="H4" s="115"/>
      <c r="I4" s="115"/>
      <c r="J4" s="115"/>
      <c r="K4" s="79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.75">
      <c r="A5" s="1"/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1:22">
      <c r="A6" s="1"/>
      <c r="B6" s="3"/>
      <c r="C6" s="191" t="s">
        <v>18</v>
      </c>
      <c r="D6" s="191"/>
      <c r="E6" s="191"/>
      <c r="F6" s="191"/>
      <c r="G6" s="191"/>
      <c r="H6" s="191"/>
      <c r="I6" s="191"/>
      <c r="J6" s="1"/>
    </row>
    <row r="7" spans="1:22">
      <c r="A7" s="1"/>
      <c r="B7" s="3"/>
      <c r="C7" s="118"/>
      <c r="D7" s="118"/>
      <c r="E7" s="118"/>
      <c r="F7" s="118"/>
      <c r="G7" s="118"/>
      <c r="H7" s="118"/>
      <c r="I7" s="118"/>
      <c r="J7" s="1"/>
    </row>
    <row r="8" spans="1:22" ht="20.25">
      <c r="A8" s="1"/>
      <c r="B8" s="3"/>
      <c r="C8" s="123" t="s">
        <v>3</v>
      </c>
      <c r="D8" s="123"/>
      <c r="E8" s="123"/>
      <c r="F8" s="123"/>
      <c r="G8" s="123"/>
      <c r="H8" s="123"/>
      <c r="I8" s="123"/>
      <c r="J8" s="1"/>
    </row>
    <row r="9" spans="1:22" s="19" customFormat="1" ht="53.25" customHeight="1">
      <c r="A9" s="5"/>
      <c r="B9" s="124" t="s">
        <v>114</v>
      </c>
      <c r="C9" s="124"/>
      <c r="D9" s="124"/>
      <c r="E9" s="124"/>
      <c r="F9" s="124"/>
      <c r="G9" s="124"/>
      <c r="H9" s="124"/>
      <c r="I9" s="124"/>
      <c r="J9" s="124"/>
      <c r="K9" s="80"/>
    </row>
    <row r="10" spans="1:22">
      <c r="A10" s="1"/>
      <c r="B10" s="1"/>
      <c r="C10" s="187" t="s">
        <v>4</v>
      </c>
      <c r="D10" s="187"/>
      <c r="E10" s="187"/>
      <c r="F10" s="187"/>
      <c r="G10" s="187"/>
      <c r="H10" s="187"/>
      <c r="I10" s="187"/>
      <c r="J10" s="1"/>
    </row>
    <row r="11" spans="1:22" s="19" customFormat="1">
      <c r="A11" s="5"/>
      <c r="B11" s="188" t="s">
        <v>108</v>
      </c>
      <c r="C11" s="188"/>
      <c r="D11" s="188"/>
      <c r="E11" s="188"/>
      <c r="F11" s="188"/>
      <c r="G11" s="188"/>
      <c r="H11" s="188"/>
      <c r="I11" s="188"/>
      <c r="J11" s="188"/>
      <c r="K11" s="80"/>
    </row>
    <row r="12" spans="1:22">
      <c r="A12" s="1"/>
      <c r="B12" s="189" t="s">
        <v>5</v>
      </c>
      <c r="C12" s="149" t="s">
        <v>6</v>
      </c>
      <c r="D12" s="150"/>
      <c r="E12" s="150"/>
      <c r="F12" s="151"/>
      <c r="G12" s="190" t="s">
        <v>7</v>
      </c>
      <c r="H12" s="157"/>
      <c r="I12" s="255" t="s">
        <v>8</v>
      </c>
      <c r="J12" s="163" t="s">
        <v>20</v>
      </c>
    </row>
    <row r="13" spans="1:22" ht="21.75" customHeight="1">
      <c r="A13" s="1"/>
      <c r="B13" s="128"/>
      <c r="C13" s="132"/>
      <c r="D13" s="133"/>
      <c r="E13" s="133"/>
      <c r="F13" s="134"/>
      <c r="G13" s="114" t="s">
        <v>9</v>
      </c>
      <c r="H13" s="114" t="s">
        <v>10</v>
      </c>
      <c r="I13" s="135"/>
      <c r="J13" s="163"/>
    </row>
    <row r="14" spans="1:22" ht="38.25" customHeight="1">
      <c r="A14" s="1"/>
      <c r="B14" s="117">
        <v>1</v>
      </c>
      <c r="C14" s="145" t="s">
        <v>48</v>
      </c>
      <c r="D14" s="146"/>
      <c r="E14" s="146"/>
      <c r="F14" s="147"/>
      <c r="G14" s="117" t="s">
        <v>31</v>
      </c>
      <c r="H14" s="24">
        <v>80</v>
      </c>
      <c r="I14" s="81">
        <v>2022</v>
      </c>
      <c r="J14" s="43">
        <v>1248.8</v>
      </c>
    </row>
    <row r="15" spans="1:22" s="19" customFormat="1">
      <c r="A15" s="5"/>
      <c r="B15" s="126" t="s">
        <v>23</v>
      </c>
      <c r="C15" s="126"/>
      <c r="D15" s="126"/>
      <c r="E15" s="126"/>
      <c r="F15" s="126"/>
      <c r="G15" s="126"/>
      <c r="H15" s="126"/>
      <c r="I15" s="126"/>
      <c r="J15" s="126"/>
      <c r="K15" s="80"/>
    </row>
    <row r="16" spans="1:22">
      <c r="A16" s="1"/>
      <c r="B16" s="149" t="s">
        <v>14</v>
      </c>
      <c r="C16" s="150"/>
      <c r="D16" s="151"/>
      <c r="E16" s="152" t="s">
        <v>15</v>
      </c>
      <c r="F16" s="153"/>
      <c r="G16" s="153"/>
      <c r="H16" s="153"/>
      <c r="I16" s="153"/>
      <c r="J16" s="154"/>
    </row>
    <row r="17" spans="1:22">
      <c r="A17" s="1"/>
      <c r="B17" s="132"/>
      <c r="C17" s="133"/>
      <c r="D17" s="134"/>
      <c r="E17" s="158" t="s">
        <v>16</v>
      </c>
      <c r="F17" s="159"/>
      <c r="G17" s="252" t="s">
        <v>17</v>
      </c>
      <c r="H17" s="253"/>
      <c r="I17" s="253"/>
      <c r="J17" s="254"/>
    </row>
    <row r="18" spans="1:22">
      <c r="A18" s="1"/>
      <c r="B18" s="139">
        <f>E18</f>
        <v>1248.8</v>
      </c>
      <c r="C18" s="140"/>
      <c r="D18" s="141"/>
      <c r="E18" s="139">
        <f>SUM(J14:J14)</f>
        <v>1248.8</v>
      </c>
      <c r="F18" s="140"/>
      <c r="G18" s="251"/>
      <c r="H18" s="143"/>
      <c r="I18" s="143"/>
      <c r="J18" s="144"/>
    </row>
    <row r="23" spans="1:22" s="1" customFormat="1" ht="96" customHeight="1">
      <c r="H23" s="120"/>
      <c r="I23" s="120"/>
      <c r="J23" s="120"/>
      <c r="K23" s="79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1" customFormat="1">
      <c r="F24" s="120"/>
      <c r="G24" s="120"/>
      <c r="H24" s="120"/>
      <c r="I24" s="120"/>
      <c r="J24" s="120"/>
      <c r="K24" s="79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1" customFormat="1">
      <c r="B25" s="121"/>
      <c r="C25" s="121"/>
      <c r="D25" s="3"/>
      <c r="E25" s="3"/>
      <c r="G25" s="120"/>
      <c r="H25" s="120"/>
      <c r="I25" s="120"/>
      <c r="J25" s="120"/>
      <c r="K25" s="79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1" customFormat="1">
      <c r="B26" s="116"/>
      <c r="C26" s="116"/>
      <c r="D26" s="3"/>
      <c r="E26" s="3"/>
      <c r="G26" s="115"/>
      <c r="H26" s="115"/>
      <c r="I26" s="115"/>
      <c r="J26" s="115"/>
      <c r="K26" s="79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.75">
      <c r="A27" s="1"/>
      <c r="B27" s="122" t="s">
        <v>1</v>
      </c>
      <c r="C27" s="122"/>
      <c r="D27" s="122"/>
      <c r="E27" s="122"/>
      <c r="F27" s="122"/>
      <c r="G27" s="122"/>
      <c r="H27" s="122"/>
      <c r="I27" s="122"/>
      <c r="J27" s="122"/>
    </row>
    <row r="28" spans="1:22">
      <c r="A28" s="1"/>
      <c r="B28" s="3"/>
      <c r="C28" s="191" t="s">
        <v>18</v>
      </c>
      <c r="D28" s="191"/>
      <c r="E28" s="191"/>
      <c r="F28" s="191"/>
      <c r="G28" s="191"/>
      <c r="H28" s="191"/>
      <c r="I28" s="191"/>
      <c r="J28" s="1"/>
    </row>
    <row r="29" spans="1:22">
      <c r="A29" s="1"/>
      <c r="B29" s="3"/>
      <c r="C29" s="118"/>
      <c r="D29" s="118"/>
      <c r="E29" s="118"/>
      <c r="F29" s="118"/>
      <c r="G29" s="118"/>
      <c r="H29" s="118"/>
      <c r="I29" s="118"/>
      <c r="J29" s="1"/>
    </row>
    <row r="30" spans="1:22" ht="20.25">
      <c r="A30" s="1"/>
      <c r="B30" s="3"/>
      <c r="C30" s="123" t="s">
        <v>3</v>
      </c>
      <c r="D30" s="123"/>
      <c r="E30" s="123"/>
      <c r="F30" s="123"/>
      <c r="G30" s="123"/>
      <c r="H30" s="123"/>
      <c r="I30" s="123"/>
      <c r="J30" s="1"/>
    </row>
    <row r="31" spans="1:22" s="19" customFormat="1" ht="53.25" customHeight="1">
      <c r="A31" s="5"/>
      <c r="B31" s="124" t="s">
        <v>114</v>
      </c>
      <c r="C31" s="124"/>
      <c r="D31" s="124"/>
      <c r="E31" s="124"/>
      <c r="F31" s="124"/>
      <c r="G31" s="124"/>
      <c r="H31" s="124"/>
      <c r="I31" s="124"/>
      <c r="J31" s="124"/>
      <c r="K31" s="80"/>
    </row>
    <row r="32" spans="1:22">
      <c r="A32" s="1"/>
      <c r="B32" s="1"/>
      <c r="C32" s="187" t="s">
        <v>4</v>
      </c>
      <c r="D32" s="187"/>
      <c r="E32" s="187"/>
      <c r="F32" s="187"/>
      <c r="G32" s="187"/>
      <c r="H32" s="187"/>
      <c r="I32" s="187"/>
      <c r="J32" s="1"/>
    </row>
    <row r="33" spans="1:11" s="19" customFormat="1">
      <c r="A33" s="5"/>
      <c r="B33" s="188" t="s">
        <v>109</v>
      </c>
      <c r="C33" s="188"/>
      <c r="D33" s="188"/>
      <c r="E33" s="188"/>
      <c r="F33" s="188"/>
      <c r="G33" s="188"/>
      <c r="H33" s="188"/>
      <c r="I33" s="188"/>
      <c r="J33" s="188"/>
      <c r="K33" s="80"/>
    </row>
    <row r="34" spans="1:11">
      <c r="A34" s="1"/>
      <c r="B34" s="189" t="s">
        <v>5</v>
      </c>
      <c r="C34" s="149" t="s">
        <v>6</v>
      </c>
      <c r="D34" s="150"/>
      <c r="E34" s="150"/>
      <c r="F34" s="151"/>
      <c r="G34" s="190" t="s">
        <v>7</v>
      </c>
      <c r="H34" s="157"/>
      <c r="I34" s="255" t="s">
        <v>8</v>
      </c>
      <c r="J34" s="163" t="s">
        <v>20</v>
      </c>
    </row>
    <row r="35" spans="1:11" ht="21.75" customHeight="1">
      <c r="A35" s="1"/>
      <c r="B35" s="128"/>
      <c r="C35" s="132"/>
      <c r="D35" s="133"/>
      <c r="E35" s="133"/>
      <c r="F35" s="134"/>
      <c r="G35" s="114" t="s">
        <v>9</v>
      </c>
      <c r="H35" s="114" t="s">
        <v>10</v>
      </c>
      <c r="I35" s="135"/>
      <c r="J35" s="163"/>
    </row>
    <row r="36" spans="1:11" ht="40.5" customHeight="1">
      <c r="A36" s="1"/>
      <c r="B36" s="117">
        <v>1</v>
      </c>
      <c r="C36" s="145" t="s">
        <v>48</v>
      </c>
      <c r="D36" s="146"/>
      <c r="E36" s="146"/>
      <c r="F36" s="147"/>
      <c r="G36" s="117" t="s">
        <v>31</v>
      </c>
      <c r="H36" s="24">
        <v>80</v>
      </c>
      <c r="I36" s="81">
        <v>2023</v>
      </c>
      <c r="J36" s="43">
        <v>1298.7</v>
      </c>
    </row>
    <row r="37" spans="1:11" s="19" customFormat="1">
      <c r="A37" s="5"/>
      <c r="B37" s="126" t="s">
        <v>23</v>
      </c>
      <c r="C37" s="126"/>
      <c r="D37" s="126"/>
      <c r="E37" s="126"/>
      <c r="F37" s="126"/>
      <c r="G37" s="126"/>
      <c r="H37" s="126"/>
      <c r="I37" s="126"/>
      <c r="J37" s="126"/>
      <c r="K37" s="80"/>
    </row>
    <row r="38" spans="1:11">
      <c r="A38" s="1"/>
      <c r="B38" s="149" t="s">
        <v>14</v>
      </c>
      <c r="C38" s="150"/>
      <c r="D38" s="151"/>
      <c r="E38" s="152" t="s">
        <v>15</v>
      </c>
      <c r="F38" s="153"/>
      <c r="G38" s="153"/>
      <c r="H38" s="153"/>
      <c r="I38" s="153"/>
      <c r="J38" s="154"/>
    </row>
    <row r="39" spans="1:11">
      <c r="A39" s="1"/>
      <c r="B39" s="132"/>
      <c r="C39" s="133"/>
      <c r="D39" s="134"/>
      <c r="E39" s="158" t="s">
        <v>16</v>
      </c>
      <c r="F39" s="159"/>
      <c r="G39" s="252" t="s">
        <v>17</v>
      </c>
      <c r="H39" s="253"/>
      <c r="I39" s="253"/>
      <c r="J39" s="254"/>
    </row>
    <row r="40" spans="1:11">
      <c r="A40" s="1"/>
      <c r="B40" s="139">
        <f>E40</f>
        <v>1298.7</v>
      </c>
      <c r="C40" s="140"/>
      <c r="D40" s="141"/>
      <c r="E40" s="139">
        <f>SUM(J36:J36)</f>
        <v>1298.7</v>
      </c>
      <c r="F40" s="140"/>
      <c r="G40" s="251"/>
      <c r="H40" s="143"/>
      <c r="I40" s="143"/>
      <c r="J40" s="144"/>
    </row>
  </sheetData>
  <mergeCells count="48">
    <mergeCell ref="B40:D40"/>
    <mergeCell ref="E40:F40"/>
    <mergeCell ref="G40:J40"/>
    <mergeCell ref="C36:F36"/>
    <mergeCell ref="B37:J37"/>
    <mergeCell ref="B38:D39"/>
    <mergeCell ref="E38:J38"/>
    <mergeCell ref="E39:F39"/>
    <mergeCell ref="G39:J39"/>
    <mergeCell ref="B34:B35"/>
    <mergeCell ref="C34:F35"/>
    <mergeCell ref="G34:H34"/>
    <mergeCell ref="I34:I35"/>
    <mergeCell ref="J34:J35"/>
    <mergeCell ref="C28:I28"/>
    <mergeCell ref="C30:I30"/>
    <mergeCell ref="B31:J31"/>
    <mergeCell ref="C32:I32"/>
    <mergeCell ref="B33:J33"/>
    <mergeCell ref="H23:J23"/>
    <mergeCell ref="F24:J24"/>
    <mergeCell ref="B25:C25"/>
    <mergeCell ref="G25:J25"/>
    <mergeCell ref="B27:J27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F18"/>
    <mergeCell ref="G18:J18"/>
    <mergeCell ref="C14:F14"/>
    <mergeCell ref="B15:J15"/>
    <mergeCell ref="B16:D17"/>
    <mergeCell ref="E16:J16"/>
    <mergeCell ref="E17:F17"/>
    <mergeCell ref="G17:J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ГОЧС</vt:lpstr>
      <vt:lpstr>Несовершеннолет.</vt:lpstr>
      <vt:lpstr>Дороги</vt:lpstr>
      <vt:lpstr>Баня</vt:lpstr>
      <vt:lpstr>Проезды</vt:lpstr>
      <vt:lpstr>Детские площадки</vt:lpstr>
      <vt:lpstr>Комплекс</vt:lpstr>
      <vt:lpstr>Озеленение</vt:lpstr>
      <vt:lpstr>Сан-рубка</vt:lpstr>
      <vt:lpstr>Оформление к праздникам</vt:lpstr>
      <vt:lpstr>Контейнерные</vt:lpstr>
      <vt:lpstr>Экология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</vt:lpstr>
      <vt:lpstr>Физ-ра</vt:lpstr>
      <vt:lpstr>СМИ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2020-12-29T09:08:45Z</dcterms:modified>
</cp:coreProperties>
</file>