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96162F7C-7645-48C8-90A4-2EF7BDE41721}" xr6:coauthVersionLast="47" xr6:coauthVersionMax="47" xr10:uidLastSave="{00000000-0000-0000-0000-000000000000}"/>
  <bookViews>
    <workbookView xWindow="-120" yWindow="-120" windowWidth="29040" windowHeight="15840" xr2:uid="{7A67EE5B-7E3C-406A-BA91-1739FAAEB9D7}"/>
  </bookViews>
  <sheets>
    <sheet name="свод по МП 2021 (9 месяцев)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8" i="1" l="1"/>
  <c r="J238" i="1"/>
  <c r="K237" i="1"/>
  <c r="J231" i="1"/>
  <c r="K230" i="1"/>
  <c r="K229" i="1"/>
  <c r="K231" i="1" s="1"/>
  <c r="J224" i="1"/>
  <c r="K223" i="1"/>
  <c r="K224" i="1" s="1"/>
  <c r="K217" i="1"/>
  <c r="J217" i="1"/>
  <c r="K214" i="1"/>
  <c r="K199" i="1"/>
  <c r="J199" i="1"/>
  <c r="K193" i="1"/>
  <c r="J193" i="1"/>
  <c r="K187" i="1"/>
  <c r="J187" i="1"/>
  <c r="K180" i="1"/>
  <c r="J179" i="1"/>
  <c r="J180" i="1" s="1"/>
  <c r="K171" i="1"/>
  <c r="J171" i="1"/>
  <c r="K165" i="1"/>
  <c r="J165" i="1"/>
  <c r="K155" i="1"/>
  <c r="J154" i="1"/>
  <c r="J155" i="1" s="1"/>
  <c r="J148" i="1"/>
  <c r="K144" i="1"/>
  <c r="K148" i="1" s="1"/>
  <c r="K138" i="1"/>
  <c r="J138" i="1"/>
  <c r="K136" i="1"/>
  <c r="K127" i="1"/>
  <c r="K126" i="1"/>
  <c r="J124" i="1"/>
  <c r="K122" i="1"/>
  <c r="K131" i="1" s="1"/>
  <c r="K117" i="1"/>
  <c r="J111" i="1"/>
  <c r="J117" i="1" s="1"/>
  <c r="J96" i="1"/>
  <c r="J101" i="1" s="1"/>
  <c r="K95" i="1"/>
  <c r="K94" i="1"/>
  <c r="K102" i="1" s="1"/>
  <c r="K87" i="1"/>
  <c r="K76" i="1"/>
  <c r="J73" i="1"/>
  <c r="J72" i="1"/>
  <c r="K41" i="1"/>
  <c r="J41" i="1"/>
  <c r="K26" i="1"/>
  <c r="K25" i="1"/>
  <c r="K24" i="1"/>
  <c r="K33" i="1" s="1"/>
  <c r="J23" i="1"/>
  <c r="K14" i="1"/>
  <c r="J14" i="1"/>
  <c r="K13" i="1"/>
  <c r="K8" i="1"/>
  <c r="J8" i="1"/>
  <c r="J75" i="1" l="1"/>
  <c r="J76" i="1" s="1"/>
  <c r="J102" i="1"/>
  <c r="J130" i="1"/>
  <c r="J131" i="1" s="1"/>
  <c r="J32" i="1"/>
  <c r="J33" i="1" s="1"/>
</calcChain>
</file>

<file path=xl/sharedStrings.xml><?xml version="1.0" encoding="utf-8"?>
<sst xmlns="http://schemas.openxmlformats.org/spreadsheetml/2006/main" count="484" uniqueCount="186">
  <si>
    <t>Муниципальная программа 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</si>
  <si>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№ п/п</t>
  </si>
  <si>
    <t>Наименование и адрес исполнения мероприятия</t>
  </si>
  <si>
    <t>Объемные показатели</t>
  </si>
  <si>
    <t>Срок исполнения мероприятия (год)</t>
  </si>
  <si>
    <t>План (тыс. руб.)*</t>
  </si>
  <si>
    <t>Исполнено (тыс. руб.)</t>
  </si>
  <si>
    <t>ед.изм</t>
  </si>
  <si>
    <t>кол-во</t>
  </si>
  <si>
    <t>Оказание услуг по проведению подготовки и обучения неработающего населения способом защиты и действиям в ЧС</t>
  </si>
  <si>
    <t>час</t>
  </si>
  <si>
    <t>Изготовление пособий для неработающего населения в области гражданской обороны и защиты от чрезвычайных ситуациях</t>
  </si>
  <si>
    <t>шт</t>
  </si>
  <si>
    <t>ИТОГО</t>
  </si>
  <si>
    <t>Муниципальная программа мероприятий, 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</si>
  <si>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</si>
  <si>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</si>
  <si>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Муниципальная программа 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</si>
  <si>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План (тыс. руб.)*******</t>
  </si>
  <si>
    <t>Ремонт дороги по адресу: СПб, п. Парголово, ул. Пионерская</t>
  </si>
  <si>
    <t>м2</t>
  </si>
  <si>
    <t>Ремонт дороги по адресу: СПб, п. Парголово, ул. Ломоносова от д  65 до  д.69</t>
  </si>
  <si>
    <t xml:space="preserve">Ремонт дороги по адресу: СПб, п. Парголово, ул. Красноярская </t>
  </si>
  <si>
    <t>Ремонт дороги по адресу: СПб, п. Парголово, ул. Хабаровская</t>
  </si>
  <si>
    <t>Ремонт автомобильных дорог без закрытия движения автотранспорта (ямочный ремонт)</t>
  </si>
  <si>
    <t>Содержание земляного полотна и системы водоотвода автомобильных дорог (обочины 120407 м2 и кюветы 57734м2)</t>
  </si>
  <si>
    <t>Содержание проезжей части автомобильных дорог, расположенных в границах МО Парголово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</si>
  <si>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</si>
  <si>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Согласование  УГИБДД и ГКУ ДОДД схем огрганизации дорожного движения, связанных с ремонтом автомобильных дорог</t>
  </si>
  <si>
    <t xml:space="preserve">Выполнение работ по устройству ИДН по адресам: СПб, п. Парголово, Санаторный пер. (3 шт.) </t>
  </si>
  <si>
    <t xml:space="preserve">Выполнение работ по устройству ИДН по адресам: СПб, п. Парголово, ул. Парковая  у д. 4 и д. 6, ул. Шишкина у д. 202,  д. 220, д. 214 , Березовая аллея у д. 12, д. 18 </t>
  </si>
  <si>
    <t>Выполнение работ по изготовлению (актуализации) технического паспорта автомобильной дороги общего пользования: Межозерная улица (Осиновая Роща)</t>
  </si>
  <si>
    <t xml:space="preserve"> Приобретение дорожных знаков для производства работ по ремонту дорог</t>
  </si>
  <si>
    <t>Технический надзор</t>
  </si>
  <si>
    <t>%</t>
  </si>
  <si>
    <t>Муниципальная программа мероприятий, направленных на решение вопроса местного значения по содержанию имущества, находящегося в собственности МО Парголово</t>
  </si>
  <si>
    <t>План (тыс. руб.)******</t>
  </si>
  <si>
    <t>Ремонт здания бани по адресу: п. Парголово, ул. Полевая, д. 8</t>
  </si>
  <si>
    <t>ед.</t>
  </si>
  <si>
    <t>Оказание юредической помощи по ликвидации МУП МО Парголово "Парголовские бани"</t>
  </si>
  <si>
    <t>Муниципальная программа 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</t>
  </si>
  <si>
    <t>ед. изм</t>
  </si>
  <si>
    <t xml:space="preserve">Ремонт проезда по адресу: п. Парголово, от Вологодской до Томской ул. д.12 </t>
  </si>
  <si>
    <t xml:space="preserve">Ремонт проезда по адресу: п. Парголово, от Каменного пр. между  д.д.40-42 </t>
  </si>
  <si>
    <t>Ремонт проезда по адресу: п. Парголово, Торфяная ул. д. 4-49</t>
  </si>
  <si>
    <t xml:space="preserve">Ремонт проезда по адресу: п. Парголово, Байкальская ул. между д.д. 4-10 </t>
  </si>
  <si>
    <t>Ремонт проезда по адресу: п. Парголово, от Красноярской ул. до Дальневосточной</t>
  </si>
  <si>
    <t>Ремонт проезда по адресу: п. Парголово, ул. Шишкина, между д.д. 54-60</t>
  </si>
  <si>
    <t>Ремонт проезда по адресу: п. Парголово, от ул. Тополиная до д.19</t>
  </si>
  <si>
    <t>Ремонт проезда по адресу: п. Парголово, ул. Шишкина, от д.151 до д. 149 к.6</t>
  </si>
  <si>
    <t>Ремонт проезда по адресу: п. Парголово,  Выборгское шоссе между д.д.294-296</t>
  </si>
  <si>
    <t>Ремонт проезда по адресу: п. Парголово, от ул. Первое Мая вдоль скейтплощадки от перекрестка с Успенской дорогой</t>
  </si>
  <si>
    <t>Ремонт проезда по адресу: п. Парголово, ул. Пионерская д. 13А</t>
  </si>
  <si>
    <t>Ремонт проезда по адресу: п. Парголово, ул. Некрасова, д. 9А, 9Б</t>
  </si>
  <si>
    <t>Ремонт проезда по адресу: п. Парголово, ул. Некрасова, д. 23А</t>
  </si>
  <si>
    <t>Ремонт проезда по адресу: п. Парголово, ул. Некрасова, д. 19</t>
  </si>
  <si>
    <t>Ремонт проезда по адресу: п. Парголово, ул. Шишкина, д. 98</t>
  </si>
  <si>
    <t>Ремонт проезда по адресу: п. Парголово, ул. Ломоносова, д. 75</t>
  </si>
  <si>
    <t>Ремонт проезда по адресу: п. Парголово, ул. Байкальская, д. 47-51</t>
  </si>
  <si>
    <t>Ремонт проезда по адресу: п. Парголово, ул. Байкальская-пер. Каменный</t>
  </si>
  <si>
    <t>Ремонт проезда по адресу: п. Парголово, ул. Шишкина, д. 90</t>
  </si>
  <si>
    <t>Ремонт проезда по адресу: п. Парголово, Выборгское шоссе д. 278-280</t>
  </si>
  <si>
    <t>Ремонт проезда по адресу: п. Парголово, Выборгское шоссе д. 282-284</t>
  </si>
  <si>
    <t>Ремонт проезда по адресу: п. Парголово, Выборгское шоссе д. 328</t>
  </si>
  <si>
    <t>Ремонт проезда по адресу: п. Парголово, Выборгское шоссе д. 302-304</t>
  </si>
  <si>
    <t>Ремонт проезда по адресу: п. Парголово, ул. Колхозная, д. 6, кор. 15-17</t>
  </si>
  <si>
    <t>Ремонт проезда по адресу: п. Парголово, ул. Шишкина, д. 83-85</t>
  </si>
  <si>
    <t>Ремонт проезда по адресу: п. Парголово, ул. Пионерская д. 19-15, кор. 3</t>
  </si>
  <si>
    <t>Ремонт проезда по адресу: п. Парголово, Выборгское шоссе д. 254</t>
  </si>
  <si>
    <t>Ремонт проезда по адресу: п. Парголово, ул. Первого Мая д. 47Б</t>
  </si>
  <si>
    <t>Ремонт проездов (ямочный ремонт)</t>
  </si>
  <si>
    <t>Муниципальная программа 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МО Парголово</t>
  </si>
  <si>
    <t>Устройство детской площадки по адресу: п. Парголово, ул. Дальневосточная у д. 24</t>
  </si>
  <si>
    <t>ед</t>
  </si>
  <si>
    <t>Устройство детской площадки по адресу: п. Парголово, ул. Некрасова у д. 51</t>
  </si>
  <si>
    <t>Устройство детской площадки по адресу: п. Парголово, ул. Первого Мая, д. 107, кор. 1</t>
  </si>
  <si>
    <t>Устройство детской площадки по адресу: п. Парголово, ул. Тихоокеанская, д.17</t>
  </si>
  <si>
    <t>Устройство детской площадки по адресу: п. Парголово, ул. Заводская, д.д. 20-24</t>
  </si>
  <si>
    <t>Устройство детской площадки по адресу: п. Парголово, ул. Первого Мая, д. 16</t>
  </si>
  <si>
    <t>Текущий ремонт детского и спортивного игрового оборудования на детских и спортивных площадках согласно адресной программе</t>
  </si>
  <si>
    <t>Обследование детских площадок в соответствии с адресной программой</t>
  </si>
  <si>
    <t>Выполнение проектных работ по устройству детской площадки  по адресу: ул. Первого Мая, участок 1 (юго-западнее дома 81)</t>
  </si>
  <si>
    <t>Выполнение проектных работ по устройству спортивной площадки по адресу: ул. Первого Мая, участок 3 (северо-западнее дома 91)</t>
  </si>
  <si>
    <t xml:space="preserve">Дооборудование детских площадок информационными стендами </t>
  </si>
  <si>
    <t xml:space="preserve">Дооборудование детских и спортивных площадок  </t>
  </si>
  <si>
    <t xml:space="preserve"> Приобретение и установка уличных скамеек </t>
  </si>
  <si>
    <t>Восстановительная стоимость зеленых насаждений (из проектов)</t>
  </si>
  <si>
    <t>Содержание (уборка) детских и спортивных площадок</t>
  </si>
  <si>
    <t>Установка ограждения детской площадки по адресу: п. Парголово, ул. Ломоносова д. 44, ул. Шишкина, напротив д. 152</t>
  </si>
  <si>
    <t>п.м.</t>
  </si>
  <si>
    <t>Текущий ремонт  резинового покрытия на детской площадки по адресу: п. Парголово, ул. Парнасная д.1 лит А</t>
  </si>
  <si>
    <t>Текущий ремонт скамеек (покраска)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</si>
  <si>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Установка ограждения детской площадки по адресу: п. Парголово, ул. Тихоокеанская, д. 17</t>
  </si>
  <si>
    <t>Замена песка в песочницах на детских площадках в соответствии с адресной программой</t>
  </si>
  <si>
    <t>м3</t>
  </si>
  <si>
    <t>Муниципальная программа мероприятий, направленных на решение вопросов местного значения по комплексному благоустройству на внутриквартальных территориях МО Парголово</t>
  </si>
  <si>
    <t>Комплексное благоустройство внутриквартальной территории по адресу: п. Парголово, ул. Ломоносова, д. 58А (проект)</t>
  </si>
  <si>
    <t xml:space="preserve"> Комплексное благоустройство территории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 (посадка зеленых насаждений) </t>
  </si>
  <si>
    <t>га</t>
  </si>
  <si>
    <t>Комплексное благоустройство территории  по адресам : Парголово , ул Ломоносова д.17, ул. Первого мая д.16, ул.Ломоносова у д.5 (посадка летников и многолетников, уход за зелеными насаждениями ,покос травы)</t>
  </si>
  <si>
    <t>Выполнение проектных работ  по разработке проектно-сметной документации для проведения работ по комплексному благоустройству территории парковой зоны по адресу : п. Парголово, Осиновая Роща, между Апраксинской ул. и Выборгским шоссе</t>
  </si>
  <si>
    <t>Демонтаж пляжных кабинок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</si>
  <si>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</si>
  <si>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</si>
  <si>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</si>
  <si>
    <t xml:space="preserve">Приобретение стендов для обозначения мест проектирования </t>
  </si>
  <si>
    <t>Муниципальная программа 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</si>
  <si>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 xml:space="preserve">Содержание территорий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</si>
  <si>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</si>
  <si>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>Проведение компенсационного озеленения по адресам: внутриквартальный сквер севернее д. 87, Лит. А ул. Первого Мая, участок 11, сквер б/н восточнее д. 39, корп. 7 по ул. Некрасова</t>
  </si>
  <si>
    <t>Посадка летников и многолетников: внутриквартальный сквер севернее д. 87, лит. А ул. Первого Мая, участок 11</t>
  </si>
  <si>
    <t>Выполнение работ по содержанию и ремонту парковых фонарей (сквер б/н восточнее д.39, корп.7, по ул.Некрасова)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</si>
  <si>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</si>
  <si>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</si>
  <si>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 xml:space="preserve">Устройство пешеходной дорожки с установкой ограждения Осиновая роща  </t>
  </si>
  <si>
    <t>п.м./м2</t>
  </si>
  <si>
    <t>80/144</t>
  </si>
  <si>
    <t xml:space="preserve">Обследование зеленых насаждений </t>
  </si>
  <si>
    <t>Муниципальная программа мероприятий, направленных на решение вопроса  местного значения по проведению 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</si>
  <si>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</si>
  <si>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Обследование  зеленых насаждений </t>
  </si>
  <si>
    <t>Муниципальная программа мероприятий, направленных на решение вопроса местного значения по оформлению к праздничным мероприятиям на территории МО Парголово</t>
  </si>
  <si>
    <t>Монтаж демонтаж новогодних консолей и елей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</si>
  <si>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</si>
  <si>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</si>
  <si>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</si>
  <si>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 xml:space="preserve"> Отключение и подключение праздничных украшений к сетям наружного освещения</t>
  </si>
  <si>
    <t>Оплата за использование электроэнергии для световых консолей</t>
  </si>
  <si>
    <t>кВт</t>
  </si>
  <si>
    <t>Муниципальная программа 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</si>
  <si>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Выполнение работ по демонтажу контейнерных площадок на территории частного жилого фонда</t>
  </si>
  <si>
    <t>Муниципальная программа 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</si>
  <si>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>Мероприятия по осуществлению экологического просвещения, а так же организации экологического воспитания и формирования экологической культуры в области обращения с ТБО</t>
  </si>
  <si>
    <t>Изготовление дизайн-макета, печать экопросветительских плакатов и брошюр для информирования населения, проживающего на территории МО Парголово</t>
  </si>
  <si>
    <t>Организация и проведение круглого стола с целью расширения инфранструктуры раздельного накопления отходов на территории МО Парголово</t>
  </si>
  <si>
    <t>Экопроветительские мероприятия в формате лекций и вебинаров</t>
  </si>
  <si>
    <t>Организация и проведение экологической игры «Чистые Игры»</t>
  </si>
  <si>
    <t>Муниципальная программа мероприятий, направленных на решение вопроса местного значения по военно-патриотическому воспитанию молодежи на территории МО Парголово</t>
  </si>
  <si>
    <t>Подарочные наборы для призывников</t>
  </si>
  <si>
    <t>Муниципальная программа 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</si>
  <si>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План (тыс. руб.)****</t>
  </si>
  <si>
    <t>Изготовление памяток на тему: "Безопасность  на дорогах, действия при ДТП"</t>
  </si>
  <si>
    <t>Мероприятия по профилактике дорожно-транспортного травматизма "Видимость на 5"</t>
  </si>
  <si>
    <t>Выполнение работ по  введению одностороннего движения  по адресу: Парголово, проезд от д. 60 по ул. Ломоносова  до д.369 по Выборгскому шоссе</t>
  </si>
  <si>
    <t>Муниципальная программа мероприятий, 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</si>
  <si>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Изготовление памяток для мигрантов</t>
  </si>
  <si>
    <t xml:space="preserve">Изготовление памяток на тему: "Профилактика правонарушений" </t>
  </si>
  <si>
    <t>Муниципальная программа 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</t>
  </si>
  <si>
    <t xml:space="preserve">Изготовление памяток 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</si>
  <si>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>Муниципальная программа 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</si>
  <si>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 xml:space="preserve">Изготовление памяток  на тему : "Профилактика наркомании, табакокурения, алкоголизма" </t>
  </si>
  <si>
    <t>Муниципальная программа 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</si>
  <si>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</si>
  <si>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полного освобождения Ленинграда от блокады  для ветеранов (открытки конверты)       </t>
  </si>
  <si>
    <t xml:space="preserve">Участие в организации и проведении праздничного мероприятия, посвященного Дню Победы (подарочные наборы)       </t>
  </si>
  <si>
    <t>шт.</t>
  </si>
  <si>
    <t xml:space="preserve">Участие в организации и проведении праздничного мероприятия, посвященного Дню Победы (участие в мероприятии Администрации Выборгского района возложение венков, цветов на братско- воинсих захоронениях на территории МО Парголово )       </t>
  </si>
  <si>
    <t>Проведение награждения победителей и участников творческого конкурса десткого рисунка "Дорога к звездам" (изготовление и печать дипломов и приобретение сувенирной продукции)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</si>
  <si>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</si>
  <si>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Участие в организации и проведении торжественного награждения выпускников 9 классов и 11 классов с окончанием школы, и выпускников 11 классов с получением медалей "За особые успехи в учении" (изготовление и печать дипломов и приобретение сувенирной продукции)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</si>
  <si>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</si>
  <si>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</si>
  <si>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Участие в организации и проведении мероприятия, посвященного Дню пожилого человека </t>
  </si>
  <si>
    <t>Поздравление жителей МО Парголово с юбилейными датами (приобретение конфетной и подарочной продукции, печать открыток)</t>
  </si>
  <si>
    <t>Транспортное обслуживание торжественных и концертных мероприятий для ветеранов</t>
  </si>
  <si>
    <t>Приобретение билетов на новогодние представления для детей в возрасте 5-10 лет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</si>
  <si>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</si>
  <si>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Муниципальная программа мероприятий, 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</si>
  <si>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Мероприятия, направленные на развитие здорового образа жизни (ЗОЖ)</t>
  </si>
  <si>
    <t xml:space="preserve"> Призовой фонд для проведения спортивных мероприятий  для жителей МО Парголово</t>
  </si>
  <si>
    <t>Муниципальная программа 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</t>
  </si>
  <si>
    <t>План (тыс. руб.)*****</t>
  </si>
  <si>
    <t>Газета информационная ежемесячная, А3 (96 полос)</t>
  </si>
  <si>
    <t>экз</t>
  </si>
  <si>
    <t xml:space="preserve">Оперативный спецвыпуск, А4 (300 полос) </t>
  </si>
  <si>
    <t>Муниципальная программа мероприятий, направленных на решение вопроса местного значения по содержанию муниципальной информационной службы МО Парголово</t>
  </si>
  <si>
    <t>Информационное сопровождение деятельности МО Парголово</t>
  </si>
  <si>
    <t>Обслуживание сайта</t>
  </si>
  <si>
    <t>* Утверждено постановлением Местной администрации внутригородского муниципального образования Санкт-Петербурга поселок Парголово от 03.12.2020 № 49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2020 год и на плановый период 2021 и 2022 годов в новой редакции"</t>
  </si>
  <si>
    <t>** Утверждено постановлением Местной администрации внутригородского муниципального образования Санкт-Петербурга поселок Парголово от 04.02.2021 № 02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</si>
  <si>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*** Утверждено постановлением Местной администрации внутригородского муниципального образования Санкт-Петербурга поселок Парголово от 31.03.2021 № 08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</si>
  <si>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**** Утверждено постановлением Местной администрации внутригородского муниципального образования Санкт-Петербурга поселок Парголово от 19.05.2021 № 13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</si>
  <si>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***** Утверждено постановлением Местной администрации внутригородского муниципального образования Санкт-Петербурга поселок Парголово от 24.06.2021 № 16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</si>
  <si>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****** Утверждено постановлением Местной администрации внутригородского муниципального образования Санкт-Петербурга поселок Парголово от 31.08.2021 № 23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</si>
  <si>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******* Утверждено постановлением Местной администрации внутригородского муниципального образования Санкт-Петербурга поселок Парголово от 22.09.2021 № 26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</si>
  <si>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Дооборудование УКП по адресу СПб, ул. Федора Абрамова д.6 (ГБОУ СОШ № 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</si>
</sst>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/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164" fontId="6" fillId="2" borderId="1" xfId="1" applyNumberFormat="1" applyFont="1" applyFill="1" applyBorder="1" applyAlignment="1">
      <alignment vertical="center" wrapText="1"/>
    </xf>
    <xf numFmtId="0" fontId="7" fillId="0" borderId="0" xfId="1" applyFont="1"/>
    <xf numFmtId="0" fontId="8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166" fontId="6" fillId="2" borderId="5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" fontId="5" fillId="0" borderId="1" xfId="1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vertical="center"/>
    </xf>
    <xf numFmtId="0" fontId="2" fillId="0" borderId="11" xfId="1" applyFont="1" applyBorder="1"/>
    <xf numFmtId="164" fontId="5" fillId="0" borderId="1" xfId="1" applyNumberFormat="1" applyFont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2" borderId="5" xfId="1" applyNumberFormat="1" applyFont="1" applyFill="1" applyBorder="1" applyAlignment="1">
      <alignment vertical="center"/>
    </xf>
    <xf numFmtId="0" fontId="1" fillId="0" borderId="0" xfId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</cellXfs>
  <cellStyles count="2">
    <cellStyle name="Обычный" xfId="0" builtinId="0"/>
    <cellStyle name="Обычный 2" xfId="1" xr:uid="{A934B384-E750-478E-B781-356439D45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F50B-9F5C-4F4D-A31C-B7CE64EA2812}">
  <dimension ref="A1:P246"/>
  <sheetViews>
    <sheetView tabSelected="1" workbookViewId="0">
      <selection activeCell="B2" sqref="B2:K2"/>
    </sheetView>
  </sheetViews>
  <sheetFormatPr defaultRowHeight="12.75" x14ac:dyDescent="0.2"/>
  <cols>
    <col min="1" max="1" width="2.140625" style="6" customWidth="1"/>
    <col min="2" max="2" width="3.7109375" style="6" customWidth="1"/>
    <col min="3" max="3" width="19.42578125" style="6" customWidth="1"/>
    <col min="4" max="4" width="15.140625" style="6" customWidth="1"/>
    <col min="5" max="5" width="6.5703125" style="6" customWidth="1"/>
    <col min="6" max="6" width="22.42578125" style="6" customWidth="1"/>
    <col min="7" max="7" width="8.28515625" style="6" customWidth="1"/>
    <col min="8" max="8" width="11.28515625" style="6" customWidth="1"/>
    <col min="9" max="9" width="13" style="6" customWidth="1"/>
    <col min="10" max="10" width="13.7109375" style="6" customWidth="1"/>
    <col min="11" max="11" width="13" style="51" customWidth="1"/>
    <col min="12" max="256" width="9.140625" style="6"/>
    <col min="257" max="257" width="2.140625" style="6" customWidth="1"/>
    <col min="258" max="258" width="3.7109375" style="6" customWidth="1"/>
    <col min="259" max="259" width="19.42578125" style="6" customWidth="1"/>
    <col min="260" max="260" width="15.140625" style="6" customWidth="1"/>
    <col min="261" max="261" width="6.5703125" style="6" customWidth="1"/>
    <col min="262" max="262" width="52.140625" style="6" customWidth="1"/>
    <col min="263" max="263" width="5.85546875" style="6" customWidth="1"/>
    <col min="264" max="264" width="7" style="6" customWidth="1"/>
    <col min="265" max="265" width="11.5703125" style="6" customWidth="1"/>
    <col min="266" max="266" width="13.7109375" style="6" customWidth="1"/>
    <col min="267" max="512" width="9.140625" style="6"/>
    <col min="513" max="513" width="2.140625" style="6" customWidth="1"/>
    <col min="514" max="514" width="3.7109375" style="6" customWidth="1"/>
    <col min="515" max="515" width="19.42578125" style="6" customWidth="1"/>
    <col min="516" max="516" width="15.140625" style="6" customWidth="1"/>
    <col min="517" max="517" width="6.5703125" style="6" customWidth="1"/>
    <col min="518" max="518" width="52.140625" style="6" customWidth="1"/>
    <col min="519" max="519" width="5.85546875" style="6" customWidth="1"/>
    <col min="520" max="520" width="7" style="6" customWidth="1"/>
    <col min="521" max="521" width="11.5703125" style="6" customWidth="1"/>
    <col min="522" max="522" width="13.7109375" style="6" customWidth="1"/>
    <col min="523" max="768" width="9.140625" style="6"/>
    <col min="769" max="769" width="2.140625" style="6" customWidth="1"/>
    <col min="770" max="770" width="3.7109375" style="6" customWidth="1"/>
    <col min="771" max="771" width="19.42578125" style="6" customWidth="1"/>
    <col min="772" max="772" width="15.140625" style="6" customWidth="1"/>
    <col min="773" max="773" width="6.5703125" style="6" customWidth="1"/>
    <col min="774" max="774" width="52.140625" style="6" customWidth="1"/>
    <col min="775" max="775" width="5.85546875" style="6" customWidth="1"/>
    <col min="776" max="776" width="7" style="6" customWidth="1"/>
    <col min="777" max="777" width="11.5703125" style="6" customWidth="1"/>
    <col min="778" max="778" width="13.7109375" style="6" customWidth="1"/>
    <col min="779" max="1024" width="9.140625" style="6"/>
    <col min="1025" max="1025" width="2.140625" style="6" customWidth="1"/>
    <col min="1026" max="1026" width="3.7109375" style="6" customWidth="1"/>
    <col min="1027" max="1027" width="19.42578125" style="6" customWidth="1"/>
    <col min="1028" max="1028" width="15.140625" style="6" customWidth="1"/>
    <col min="1029" max="1029" width="6.5703125" style="6" customWidth="1"/>
    <col min="1030" max="1030" width="52.140625" style="6" customWidth="1"/>
    <col min="1031" max="1031" width="5.85546875" style="6" customWidth="1"/>
    <col min="1032" max="1032" width="7" style="6" customWidth="1"/>
    <col min="1033" max="1033" width="11.5703125" style="6" customWidth="1"/>
    <col min="1034" max="1034" width="13.7109375" style="6" customWidth="1"/>
    <col min="1035" max="1280" width="9.140625" style="6"/>
    <col min="1281" max="1281" width="2.140625" style="6" customWidth="1"/>
    <col min="1282" max="1282" width="3.7109375" style="6" customWidth="1"/>
    <col min="1283" max="1283" width="19.42578125" style="6" customWidth="1"/>
    <col min="1284" max="1284" width="15.140625" style="6" customWidth="1"/>
    <col min="1285" max="1285" width="6.5703125" style="6" customWidth="1"/>
    <col min="1286" max="1286" width="52.140625" style="6" customWidth="1"/>
    <col min="1287" max="1287" width="5.85546875" style="6" customWidth="1"/>
    <col min="1288" max="1288" width="7" style="6" customWidth="1"/>
    <col min="1289" max="1289" width="11.5703125" style="6" customWidth="1"/>
    <col min="1290" max="1290" width="13.7109375" style="6" customWidth="1"/>
    <col min="1291" max="1536" width="9.140625" style="6"/>
    <col min="1537" max="1537" width="2.140625" style="6" customWidth="1"/>
    <col min="1538" max="1538" width="3.7109375" style="6" customWidth="1"/>
    <col min="1539" max="1539" width="19.42578125" style="6" customWidth="1"/>
    <col min="1540" max="1540" width="15.140625" style="6" customWidth="1"/>
    <col min="1541" max="1541" width="6.5703125" style="6" customWidth="1"/>
    <col min="1542" max="1542" width="52.140625" style="6" customWidth="1"/>
    <col min="1543" max="1543" width="5.85546875" style="6" customWidth="1"/>
    <col min="1544" max="1544" width="7" style="6" customWidth="1"/>
    <col min="1545" max="1545" width="11.5703125" style="6" customWidth="1"/>
    <col min="1546" max="1546" width="13.7109375" style="6" customWidth="1"/>
    <col min="1547" max="1792" width="9.140625" style="6"/>
    <col min="1793" max="1793" width="2.140625" style="6" customWidth="1"/>
    <col min="1794" max="1794" width="3.7109375" style="6" customWidth="1"/>
    <col min="1795" max="1795" width="19.42578125" style="6" customWidth="1"/>
    <col min="1796" max="1796" width="15.140625" style="6" customWidth="1"/>
    <col min="1797" max="1797" width="6.5703125" style="6" customWidth="1"/>
    <col min="1798" max="1798" width="52.140625" style="6" customWidth="1"/>
    <col min="1799" max="1799" width="5.85546875" style="6" customWidth="1"/>
    <col min="1800" max="1800" width="7" style="6" customWidth="1"/>
    <col min="1801" max="1801" width="11.5703125" style="6" customWidth="1"/>
    <col min="1802" max="1802" width="13.7109375" style="6" customWidth="1"/>
    <col min="1803" max="2048" width="9.140625" style="6"/>
    <col min="2049" max="2049" width="2.140625" style="6" customWidth="1"/>
    <col min="2050" max="2050" width="3.7109375" style="6" customWidth="1"/>
    <col min="2051" max="2051" width="19.42578125" style="6" customWidth="1"/>
    <col min="2052" max="2052" width="15.140625" style="6" customWidth="1"/>
    <col min="2053" max="2053" width="6.5703125" style="6" customWidth="1"/>
    <col min="2054" max="2054" width="52.140625" style="6" customWidth="1"/>
    <col min="2055" max="2055" width="5.85546875" style="6" customWidth="1"/>
    <col min="2056" max="2056" width="7" style="6" customWidth="1"/>
    <col min="2057" max="2057" width="11.5703125" style="6" customWidth="1"/>
    <col min="2058" max="2058" width="13.7109375" style="6" customWidth="1"/>
    <col min="2059" max="2304" width="9.140625" style="6"/>
    <col min="2305" max="2305" width="2.140625" style="6" customWidth="1"/>
    <col min="2306" max="2306" width="3.7109375" style="6" customWidth="1"/>
    <col min="2307" max="2307" width="19.42578125" style="6" customWidth="1"/>
    <col min="2308" max="2308" width="15.140625" style="6" customWidth="1"/>
    <col min="2309" max="2309" width="6.5703125" style="6" customWidth="1"/>
    <col min="2310" max="2310" width="52.140625" style="6" customWidth="1"/>
    <col min="2311" max="2311" width="5.85546875" style="6" customWidth="1"/>
    <col min="2312" max="2312" width="7" style="6" customWidth="1"/>
    <col min="2313" max="2313" width="11.5703125" style="6" customWidth="1"/>
    <col min="2314" max="2314" width="13.7109375" style="6" customWidth="1"/>
    <col min="2315" max="2560" width="9.140625" style="6"/>
    <col min="2561" max="2561" width="2.140625" style="6" customWidth="1"/>
    <col min="2562" max="2562" width="3.7109375" style="6" customWidth="1"/>
    <col min="2563" max="2563" width="19.42578125" style="6" customWidth="1"/>
    <col min="2564" max="2564" width="15.140625" style="6" customWidth="1"/>
    <col min="2565" max="2565" width="6.5703125" style="6" customWidth="1"/>
    <col min="2566" max="2566" width="52.140625" style="6" customWidth="1"/>
    <col min="2567" max="2567" width="5.85546875" style="6" customWidth="1"/>
    <col min="2568" max="2568" width="7" style="6" customWidth="1"/>
    <col min="2569" max="2569" width="11.5703125" style="6" customWidth="1"/>
    <col min="2570" max="2570" width="13.7109375" style="6" customWidth="1"/>
    <col min="2571" max="2816" width="9.140625" style="6"/>
    <col min="2817" max="2817" width="2.140625" style="6" customWidth="1"/>
    <col min="2818" max="2818" width="3.7109375" style="6" customWidth="1"/>
    <col min="2819" max="2819" width="19.42578125" style="6" customWidth="1"/>
    <col min="2820" max="2820" width="15.140625" style="6" customWidth="1"/>
    <col min="2821" max="2821" width="6.5703125" style="6" customWidth="1"/>
    <col min="2822" max="2822" width="52.140625" style="6" customWidth="1"/>
    <col min="2823" max="2823" width="5.85546875" style="6" customWidth="1"/>
    <col min="2824" max="2824" width="7" style="6" customWidth="1"/>
    <col min="2825" max="2825" width="11.5703125" style="6" customWidth="1"/>
    <col min="2826" max="2826" width="13.7109375" style="6" customWidth="1"/>
    <col min="2827" max="3072" width="9.140625" style="6"/>
    <col min="3073" max="3073" width="2.140625" style="6" customWidth="1"/>
    <col min="3074" max="3074" width="3.7109375" style="6" customWidth="1"/>
    <col min="3075" max="3075" width="19.42578125" style="6" customWidth="1"/>
    <col min="3076" max="3076" width="15.140625" style="6" customWidth="1"/>
    <col min="3077" max="3077" width="6.5703125" style="6" customWidth="1"/>
    <col min="3078" max="3078" width="52.140625" style="6" customWidth="1"/>
    <col min="3079" max="3079" width="5.85546875" style="6" customWidth="1"/>
    <col min="3080" max="3080" width="7" style="6" customWidth="1"/>
    <col min="3081" max="3081" width="11.5703125" style="6" customWidth="1"/>
    <col min="3082" max="3082" width="13.7109375" style="6" customWidth="1"/>
    <col min="3083" max="3328" width="9.140625" style="6"/>
    <col min="3329" max="3329" width="2.140625" style="6" customWidth="1"/>
    <col min="3330" max="3330" width="3.7109375" style="6" customWidth="1"/>
    <col min="3331" max="3331" width="19.42578125" style="6" customWidth="1"/>
    <col min="3332" max="3332" width="15.140625" style="6" customWidth="1"/>
    <col min="3333" max="3333" width="6.5703125" style="6" customWidth="1"/>
    <col min="3334" max="3334" width="52.140625" style="6" customWidth="1"/>
    <col min="3335" max="3335" width="5.85546875" style="6" customWidth="1"/>
    <col min="3336" max="3336" width="7" style="6" customWidth="1"/>
    <col min="3337" max="3337" width="11.5703125" style="6" customWidth="1"/>
    <col min="3338" max="3338" width="13.7109375" style="6" customWidth="1"/>
    <col min="3339" max="3584" width="9.140625" style="6"/>
    <col min="3585" max="3585" width="2.140625" style="6" customWidth="1"/>
    <col min="3586" max="3586" width="3.7109375" style="6" customWidth="1"/>
    <col min="3587" max="3587" width="19.42578125" style="6" customWidth="1"/>
    <col min="3588" max="3588" width="15.140625" style="6" customWidth="1"/>
    <col min="3589" max="3589" width="6.5703125" style="6" customWidth="1"/>
    <col min="3590" max="3590" width="52.140625" style="6" customWidth="1"/>
    <col min="3591" max="3591" width="5.85546875" style="6" customWidth="1"/>
    <col min="3592" max="3592" width="7" style="6" customWidth="1"/>
    <col min="3593" max="3593" width="11.5703125" style="6" customWidth="1"/>
    <col min="3594" max="3594" width="13.7109375" style="6" customWidth="1"/>
    <col min="3595" max="3840" width="9.140625" style="6"/>
    <col min="3841" max="3841" width="2.140625" style="6" customWidth="1"/>
    <col min="3842" max="3842" width="3.7109375" style="6" customWidth="1"/>
    <col min="3843" max="3843" width="19.42578125" style="6" customWidth="1"/>
    <col min="3844" max="3844" width="15.140625" style="6" customWidth="1"/>
    <col min="3845" max="3845" width="6.5703125" style="6" customWidth="1"/>
    <col min="3846" max="3846" width="52.140625" style="6" customWidth="1"/>
    <col min="3847" max="3847" width="5.85546875" style="6" customWidth="1"/>
    <col min="3848" max="3848" width="7" style="6" customWidth="1"/>
    <col min="3849" max="3849" width="11.5703125" style="6" customWidth="1"/>
    <col min="3850" max="3850" width="13.7109375" style="6" customWidth="1"/>
    <col min="3851" max="4096" width="9.140625" style="6"/>
    <col min="4097" max="4097" width="2.140625" style="6" customWidth="1"/>
    <col min="4098" max="4098" width="3.7109375" style="6" customWidth="1"/>
    <col min="4099" max="4099" width="19.42578125" style="6" customWidth="1"/>
    <col min="4100" max="4100" width="15.140625" style="6" customWidth="1"/>
    <col min="4101" max="4101" width="6.5703125" style="6" customWidth="1"/>
    <col min="4102" max="4102" width="52.140625" style="6" customWidth="1"/>
    <col min="4103" max="4103" width="5.85546875" style="6" customWidth="1"/>
    <col min="4104" max="4104" width="7" style="6" customWidth="1"/>
    <col min="4105" max="4105" width="11.5703125" style="6" customWidth="1"/>
    <col min="4106" max="4106" width="13.7109375" style="6" customWidth="1"/>
    <col min="4107" max="4352" width="9.140625" style="6"/>
    <col min="4353" max="4353" width="2.140625" style="6" customWidth="1"/>
    <col min="4354" max="4354" width="3.7109375" style="6" customWidth="1"/>
    <col min="4355" max="4355" width="19.42578125" style="6" customWidth="1"/>
    <col min="4356" max="4356" width="15.140625" style="6" customWidth="1"/>
    <col min="4357" max="4357" width="6.5703125" style="6" customWidth="1"/>
    <col min="4358" max="4358" width="52.140625" style="6" customWidth="1"/>
    <col min="4359" max="4359" width="5.85546875" style="6" customWidth="1"/>
    <col min="4360" max="4360" width="7" style="6" customWidth="1"/>
    <col min="4361" max="4361" width="11.5703125" style="6" customWidth="1"/>
    <col min="4362" max="4362" width="13.7109375" style="6" customWidth="1"/>
    <col min="4363" max="4608" width="9.140625" style="6"/>
    <col min="4609" max="4609" width="2.140625" style="6" customWidth="1"/>
    <col min="4610" max="4610" width="3.7109375" style="6" customWidth="1"/>
    <col min="4611" max="4611" width="19.42578125" style="6" customWidth="1"/>
    <col min="4612" max="4612" width="15.140625" style="6" customWidth="1"/>
    <col min="4613" max="4613" width="6.5703125" style="6" customWidth="1"/>
    <col min="4614" max="4614" width="52.140625" style="6" customWidth="1"/>
    <col min="4615" max="4615" width="5.85546875" style="6" customWidth="1"/>
    <col min="4616" max="4616" width="7" style="6" customWidth="1"/>
    <col min="4617" max="4617" width="11.5703125" style="6" customWidth="1"/>
    <col min="4618" max="4618" width="13.7109375" style="6" customWidth="1"/>
    <col min="4619" max="4864" width="9.140625" style="6"/>
    <col min="4865" max="4865" width="2.140625" style="6" customWidth="1"/>
    <col min="4866" max="4866" width="3.7109375" style="6" customWidth="1"/>
    <col min="4867" max="4867" width="19.42578125" style="6" customWidth="1"/>
    <col min="4868" max="4868" width="15.140625" style="6" customWidth="1"/>
    <col min="4869" max="4869" width="6.5703125" style="6" customWidth="1"/>
    <col min="4870" max="4870" width="52.140625" style="6" customWidth="1"/>
    <col min="4871" max="4871" width="5.85546875" style="6" customWidth="1"/>
    <col min="4872" max="4872" width="7" style="6" customWidth="1"/>
    <col min="4873" max="4873" width="11.5703125" style="6" customWidth="1"/>
    <col min="4874" max="4874" width="13.7109375" style="6" customWidth="1"/>
    <col min="4875" max="5120" width="9.140625" style="6"/>
    <col min="5121" max="5121" width="2.140625" style="6" customWidth="1"/>
    <col min="5122" max="5122" width="3.7109375" style="6" customWidth="1"/>
    <col min="5123" max="5123" width="19.42578125" style="6" customWidth="1"/>
    <col min="5124" max="5124" width="15.140625" style="6" customWidth="1"/>
    <col min="5125" max="5125" width="6.5703125" style="6" customWidth="1"/>
    <col min="5126" max="5126" width="52.140625" style="6" customWidth="1"/>
    <col min="5127" max="5127" width="5.85546875" style="6" customWidth="1"/>
    <col min="5128" max="5128" width="7" style="6" customWidth="1"/>
    <col min="5129" max="5129" width="11.5703125" style="6" customWidth="1"/>
    <col min="5130" max="5130" width="13.7109375" style="6" customWidth="1"/>
    <col min="5131" max="5376" width="9.140625" style="6"/>
    <col min="5377" max="5377" width="2.140625" style="6" customWidth="1"/>
    <col min="5378" max="5378" width="3.7109375" style="6" customWidth="1"/>
    <col min="5379" max="5379" width="19.42578125" style="6" customWidth="1"/>
    <col min="5380" max="5380" width="15.140625" style="6" customWidth="1"/>
    <col min="5381" max="5381" width="6.5703125" style="6" customWidth="1"/>
    <col min="5382" max="5382" width="52.140625" style="6" customWidth="1"/>
    <col min="5383" max="5383" width="5.85546875" style="6" customWidth="1"/>
    <col min="5384" max="5384" width="7" style="6" customWidth="1"/>
    <col min="5385" max="5385" width="11.5703125" style="6" customWidth="1"/>
    <col min="5386" max="5386" width="13.7109375" style="6" customWidth="1"/>
    <col min="5387" max="5632" width="9.140625" style="6"/>
    <col min="5633" max="5633" width="2.140625" style="6" customWidth="1"/>
    <col min="5634" max="5634" width="3.7109375" style="6" customWidth="1"/>
    <col min="5635" max="5635" width="19.42578125" style="6" customWidth="1"/>
    <col min="5636" max="5636" width="15.140625" style="6" customWidth="1"/>
    <col min="5637" max="5637" width="6.5703125" style="6" customWidth="1"/>
    <col min="5638" max="5638" width="52.140625" style="6" customWidth="1"/>
    <col min="5639" max="5639" width="5.85546875" style="6" customWidth="1"/>
    <col min="5640" max="5640" width="7" style="6" customWidth="1"/>
    <col min="5641" max="5641" width="11.5703125" style="6" customWidth="1"/>
    <col min="5642" max="5642" width="13.7109375" style="6" customWidth="1"/>
    <col min="5643" max="5888" width="9.140625" style="6"/>
    <col min="5889" max="5889" width="2.140625" style="6" customWidth="1"/>
    <col min="5890" max="5890" width="3.7109375" style="6" customWidth="1"/>
    <col min="5891" max="5891" width="19.42578125" style="6" customWidth="1"/>
    <col min="5892" max="5892" width="15.140625" style="6" customWidth="1"/>
    <col min="5893" max="5893" width="6.5703125" style="6" customWidth="1"/>
    <col min="5894" max="5894" width="52.140625" style="6" customWidth="1"/>
    <col min="5895" max="5895" width="5.85546875" style="6" customWidth="1"/>
    <col min="5896" max="5896" width="7" style="6" customWidth="1"/>
    <col min="5897" max="5897" width="11.5703125" style="6" customWidth="1"/>
    <col min="5898" max="5898" width="13.7109375" style="6" customWidth="1"/>
    <col min="5899" max="6144" width="9.140625" style="6"/>
    <col min="6145" max="6145" width="2.140625" style="6" customWidth="1"/>
    <col min="6146" max="6146" width="3.7109375" style="6" customWidth="1"/>
    <col min="6147" max="6147" width="19.42578125" style="6" customWidth="1"/>
    <col min="6148" max="6148" width="15.140625" style="6" customWidth="1"/>
    <col min="6149" max="6149" width="6.5703125" style="6" customWidth="1"/>
    <col min="6150" max="6150" width="52.140625" style="6" customWidth="1"/>
    <col min="6151" max="6151" width="5.85546875" style="6" customWidth="1"/>
    <col min="6152" max="6152" width="7" style="6" customWidth="1"/>
    <col min="6153" max="6153" width="11.5703125" style="6" customWidth="1"/>
    <col min="6154" max="6154" width="13.7109375" style="6" customWidth="1"/>
    <col min="6155" max="6400" width="9.140625" style="6"/>
    <col min="6401" max="6401" width="2.140625" style="6" customWidth="1"/>
    <col min="6402" max="6402" width="3.7109375" style="6" customWidth="1"/>
    <col min="6403" max="6403" width="19.42578125" style="6" customWidth="1"/>
    <col min="6404" max="6404" width="15.140625" style="6" customWidth="1"/>
    <col min="6405" max="6405" width="6.5703125" style="6" customWidth="1"/>
    <col min="6406" max="6406" width="52.140625" style="6" customWidth="1"/>
    <col min="6407" max="6407" width="5.85546875" style="6" customWidth="1"/>
    <col min="6408" max="6408" width="7" style="6" customWidth="1"/>
    <col min="6409" max="6409" width="11.5703125" style="6" customWidth="1"/>
    <col min="6410" max="6410" width="13.7109375" style="6" customWidth="1"/>
    <col min="6411" max="6656" width="9.140625" style="6"/>
    <col min="6657" max="6657" width="2.140625" style="6" customWidth="1"/>
    <col min="6658" max="6658" width="3.7109375" style="6" customWidth="1"/>
    <col min="6659" max="6659" width="19.42578125" style="6" customWidth="1"/>
    <col min="6660" max="6660" width="15.140625" style="6" customWidth="1"/>
    <col min="6661" max="6661" width="6.5703125" style="6" customWidth="1"/>
    <col min="6662" max="6662" width="52.140625" style="6" customWidth="1"/>
    <col min="6663" max="6663" width="5.85546875" style="6" customWidth="1"/>
    <col min="6664" max="6664" width="7" style="6" customWidth="1"/>
    <col min="6665" max="6665" width="11.5703125" style="6" customWidth="1"/>
    <col min="6666" max="6666" width="13.7109375" style="6" customWidth="1"/>
    <col min="6667" max="6912" width="9.140625" style="6"/>
    <col min="6913" max="6913" width="2.140625" style="6" customWidth="1"/>
    <col min="6914" max="6914" width="3.7109375" style="6" customWidth="1"/>
    <col min="6915" max="6915" width="19.42578125" style="6" customWidth="1"/>
    <col min="6916" max="6916" width="15.140625" style="6" customWidth="1"/>
    <col min="6917" max="6917" width="6.5703125" style="6" customWidth="1"/>
    <col min="6918" max="6918" width="52.140625" style="6" customWidth="1"/>
    <col min="6919" max="6919" width="5.85546875" style="6" customWidth="1"/>
    <col min="6920" max="6920" width="7" style="6" customWidth="1"/>
    <col min="6921" max="6921" width="11.5703125" style="6" customWidth="1"/>
    <col min="6922" max="6922" width="13.7109375" style="6" customWidth="1"/>
    <col min="6923" max="7168" width="9.140625" style="6"/>
    <col min="7169" max="7169" width="2.140625" style="6" customWidth="1"/>
    <col min="7170" max="7170" width="3.7109375" style="6" customWidth="1"/>
    <col min="7171" max="7171" width="19.42578125" style="6" customWidth="1"/>
    <col min="7172" max="7172" width="15.140625" style="6" customWidth="1"/>
    <col min="7173" max="7173" width="6.5703125" style="6" customWidth="1"/>
    <col min="7174" max="7174" width="52.140625" style="6" customWidth="1"/>
    <col min="7175" max="7175" width="5.85546875" style="6" customWidth="1"/>
    <col min="7176" max="7176" width="7" style="6" customWidth="1"/>
    <col min="7177" max="7177" width="11.5703125" style="6" customWidth="1"/>
    <col min="7178" max="7178" width="13.7109375" style="6" customWidth="1"/>
    <col min="7179" max="7424" width="9.140625" style="6"/>
    <col min="7425" max="7425" width="2.140625" style="6" customWidth="1"/>
    <col min="7426" max="7426" width="3.7109375" style="6" customWidth="1"/>
    <col min="7427" max="7427" width="19.42578125" style="6" customWidth="1"/>
    <col min="7428" max="7428" width="15.140625" style="6" customWidth="1"/>
    <col min="7429" max="7429" width="6.5703125" style="6" customWidth="1"/>
    <col min="7430" max="7430" width="52.140625" style="6" customWidth="1"/>
    <col min="7431" max="7431" width="5.85546875" style="6" customWidth="1"/>
    <col min="7432" max="7432" width="7" style="6" customWidth="1"/>
    <col min="7433" max="7433" width="11.5703125" style="6" customWidth="1"/>
    <col min="7434" max="7434" width="13.7109375" style="6" customWidth="1"/>
    <col min="7435" max="7680" width="9.140625" style="6"/>
    <col min="7681" max="7681" width="2.140625" style="6" customWidth="1"/>
    <col min="7682" max="7682" width="3.7109375" style="6" customWidth="1"/>
    <col min="7683" max="7683" width="19.42578125" style="6" customWidth="1"/>
    <col min="7684" max="7684" width="15.140625" style="6" customWidth="1"/>
    <col min="7685" max="7685" width="6.5703125" style="6" customWidth="1"/>
    <col min="7686" max="7686" width="52.140625" style="6" customWidth="1"/>
    <col min="7687" max="7687" width="5.85546875" style="6" customWidth="1"/>
    <col min="7688" max="7688" width="7" style="6" customWidth="1"/>
    <col min="7689" max="7689" width="11.5703125" style="6" customWidth="1"/>
    <col min="7690" max="7690" width="13.7109375" style="6" customWidth="1"/>
    <col min="7691" max="7936" width="9.140625" style="6"/>
    <col min="7937" max="7937" width="2.140625" style="6" customWidth="1"/>
    <col min="7938" max="7938" width="3.7109375" style="6" customWidth="1"/>
    <col min="7939" max="7939" width="19.42578125" style="6" customWidth="1"/>
    <col min="7940" max="7940" width="15.140625" style="6" customWidth="1"/>
    <col min="7941" max="7941" width="6.5703125" style="6" customWidth="1"/>
    <col min="7942" max="7942" width="52.140625" style="6" customWidth="1"/>
    <col min="7943" max="7943" width="5.85546875" style="6" customWidth="1"/>
    <col min="7944" max="7944" width="7" style="6" customWidth="1"/>
    <col min="7945" max="7945" width="11.5703125" style="6" customWidth="1"/>
    <col min="7946" max="7946" width="13.7109375" style="6" customWidth="1"/>
    <col min="7947" max="8192" width="9.140625" style="6"/>
    <col min="8193" max="8193" width="2.140625" style="6" customWidth="1"/>
    <col min="8194" max="8194" width="3.7109375" style="6" customWidth="1"/>
    <col min="8195" max="8195" width="19.42578125" style="6" customWidth="1"/>
    <col min="8196" max="8196" width="15.140625" style="6" customWidth="1"/>
    <col min="8197" max="8197" width="6.5703125" style="6" customWidth="1"/>
    <col min="8198" max="8198" width="52.140625" style="6" customWidth="1"/>
    <col min="8199" max="8199" width="5.85546875" style="6" customWidth="1"/>
    <col min="8200" max="8200" width="7" style="6" customWidth="1"/>
    <col min="8201" max="8201" width="11.5703125" style="6" customWidth="1"/>
    <col min="8202" max="8202" width="13.7109375" style="6" customWidth="1"/>
    <col min="8203" max="8448" width="9.140625" style="6"/>
    <col min="8449" max="8449" width="2.140625" style="6" customWidth="1"/>
    <col min="8450" max="8450" width="3.7109375" style="6" customWidth="1"/>
    <col min="8451" max="8451" width="19.42578125" style="6" customWidth="1"/>
    <col min="8452" max="8452" width="15.140625" style="6" customWidth="1"/>
    <col min="8453" max="8453" width="6.5703125" style="6" customWidth="1"/>
    <col min="8454" max="8454" width="52.140625" style="6" customWidth="1"/>
    <col min="8455" max="8455" width="5.85546875" style="6" customWidth="1"/>
    <col min="8456" max="8456" width="7" style="6" customWidth="1"/>
    <col min="8457" max="8457" width="11.5703125" style="6" customWidth="1"/>
    <col min="8458" max="8458" width="13.7109375" style="6" customWidth="1"/>
    <col min="8459" max="8704" width="9.140625" style="6"/>
    <col min="8705" max="8705" width="2.140625" style="6" customWidth="1"/>
    <col min="8706" max="8706" width="3.7109375" style="6" customWidth="1"/>
    <col min="8707" max="8707" width="19.42578125" style="6" customWidth="1"/>
    <col min="8708" max="8708" width="15.140625" style="6" customWidth="1"/>
    <col min="8709" max="8709" width="6.5703125" style="6" customWidth="1"/>
    <col min="8710" max="8710" width="52.140625" style="6" customWidth="1"/>
    <col min="8711" max="8711" width="5.85546875" style="6" customWidth="1"/>
    <col min="8712" max="8712" width="7" style="6" customWidth="1"/>
    <col min="8713" max="8713" width="11.5703125" style="6" customWidth="1"/>
    <col min="8714" max="8714" width="13.7109375" style="6" customWidth="1"/>
    <col min="8715" max="8960" width="9.140625" style="6"/>
    <col min="8961" max="8961" width="2.140625" style="6" customWidth="1"/>
    <col min="8962" max="8962" width="3.7109375" style="6" customWidth="1"/>
    <col min="8963" max="8963" width="19.42578125" style="6" customWidth="1"/>
    <col min="8964" max="8964" width="15.140625" style="6" customWidth="1"/>
    <col min="8965" max="8965" width="6.5703125" style="6" customWidth="1"/>
    <col min="8966" max="8966" width="52.140625" style="6" customWidth="1"/>
    <col min="8967" max="8967" width="5.85546875" style="6" customWidth="1"/>
    <col min="8968" max="8968" width="7" style="6" customWidth="1"/>
    <col min="8969" max="8969" width="11.5703125" style="6" customWidth="1"/>
    <col min="8970" max="8970" width="13.7109375" style="6" customWidth="1"/>
    <col min="8971" max="9216" width="9.140625" style="6"/>
    <col min="9217" max="9217" width="2.140625" style="6" customWidth="1"/>
    <col min="9218" max="9218" width="3.7109375" style="6" customWidth="1"/>
    <col min="9219" max="9219" width="19.42578125" style="6" customWidth="1"/>
    <col min="9220" max="9220" width="15.140625" style="6" customWidth="1"/>
    <col min="9221" max="9221" width="6.5703125" style="6" customWidth="1"/>
    <col min="9222" max="9222" width="52.140625" style="6" customWidth="1"/>
    <col min="9223" max="9223" width="5.85546875" style="6" customWidth="1"/>
    <col min="9224" max="9224" width="7" style="6" customWidth="1"/>
    <col min="9225" max="9225" width="11.5703125" style="6" customWidth="1"/>
    <col min="9226" max="9226" width="13.7109375" style="6" customWidth="1"/>
    <col min="9227" max="9472" width="9.140625" style="6"/>
    <col min="9473" max="9473" width="2.140625" style="6" customWidth="1"/>
    <col min="9474" max="9474" width="3.7109375" style="6" customWidth="1"/>
    <col min="9475" max="9475" width="19.42578125" style="6" customWidth="1"/>
    <col min="9476" max="9476" width="15.140625" style="6" customWidth="1"/>
    <col min="9477" max="9477" width="6.5703125" style="6" customWidth="1"/>
    <col min="9478" max="9478" width="52.140625" style="6" customWidth="1"/>
    <col min="9479" max="9479" width="5.85546875" style="6" customWidth="1"/>
    <col min="9480" max="9480" width="7" style="6" customWidth="1"/>
    <col min="9481" max="9481" width="11.5703125" style="6" customWidth="1"/>
    <col min="9482" max="9482" width="13.7109375" style="6" customWidth="1"/>
    <col min="9483" max="9728" width="9.140625" style="6"/>
    <col min="9729" max="9729" width="2.140625" style="6" customWidth="1"/>
    <col min="9730" max="9730" width="3.7109375" style="6" customWidth="1"/>
    <col min="9731" max="9731" width="19.42578125" style="6" customWidth="1"/>
    <col min="9732" max="9732" width="15.140625" style="6" customWidth="1"/>
    <col min="9733" max="9733" width="6.5703125" style="6" customWidth="1"/>
    <col min="9734" max="9734" width="52.140625" style="6" customWidth="1"/>
    <col min="9735" max="9735" width="5.85546875" style="6" customWidth="1"/>
    <col min="9736" max="9736" width="7" style="6" customWidth="1"/>
    <col min="9737" max="9737" width="11.5703125" style="6" customWidth="1"/>
    <col min="9738" max="9738" width="13.7109375" style="6" customWidth="1"/>
    <col min="9739" max="9984" width="9.140625" style="6"/>
    <col min="9985" max="9985" width="2.140625" style="6" customWidth="1"/>
    <col min="9986" max="9986" width="3.7109375" style="6" customWidth="1"/>
    <col min="9987" max="9987" width="19.42578125" style="6" customWidth="1"/>
    <col min="9988" max="9988" width="15.140625" style="6" customWidth="1"/>
    <col min="9989" max="9989" width="6.5703125" style="6" customWidth="1"/>
    <col min="9990" max="9990" width="52.140625" style="6" customWidth="1"/>
    <col min="9991" max="9991" width="5.85546875" style="6" customWidth="1"/>
    <col min="9992" max="9992" width="7" style="6" customWidth="1"/>
    <col min="9993" max="9993" width="11.5703125" style="6" customWidth="1"/>
    <col min="9994" max="9994" width="13.7109375" style="6" customWidth="1"/>
    <col min="9995" max="10240" width="9.140625" style="6"/>
    <col min="10241" max="10241" width="2.140625" style="6" customWidth="1"/>
    <col min="10242" max="10242" width="3.7109375" style="6" customWidth="1"/>
    <col min="10243" max="10243" width="19.42578125" style="6" customWidth="1"/>
    <col min="10244" max="10244" width="15.140625" style="6" customWidth="1"/>
    <col min="10245" max="10245" width="6.5703125" style="6" customWidth="1"/>
    <col min="10246" max="10246" width="52.140625" style="6" customWidth="1"/>
    <col min="10247" max="10247" width="5.85546875" style="6" customWidth="1"/>
    <col min="10248" max="10248" width="7" style="6" customWidth="1"/>
    <col min="10249" max="10249" width="11.5703125" style="6" customWidth="1"/>
    <col min="10250" max="10250" width="13.7109375" style="6" customWidth="1"/>
    <col min="10251" max="10496" width="9.140625" style="6"/>
    <col min="10497" max="10497" width="2.140625" style="6" customWidth="1"/>
    <col min="10498" max="10498" width="3.7109375" style="6" customWidth="1"/>
    <col min="10499" max="10499" width="19.42578125" style="6" customWidth="1"/>
    <col min="10500" max="10500" width="15.140625" style="6" customWidth="1"/>
    <col min="10501" max="10501" width="6.5703125" style="6" customWidth="1"/>
    <col min="10502" max="10502" width="52.140625" style="6" customWidth="1"/>
    <col min="10503" max="10503" width="5.85546875" style="6" customWidth="1"/>
    <col min="10504" max="10504" width="7" style="6" customWidth="1"/>
    <col min="10505" max="10505" width="11.5703125" style="6" customWidth="1"/>
    <col min="10506" max="10506" width="13.7109375" style="6" customWidth="1"/>
    <col min="10507" max="10752" width="9.140625" style="6"/>
    <col min="10753" max="10753" width="2.140625" style="6" customWidth="1"/>
    <col min="10754" max="10754" width="3.7109375" style="6" customWidth="1"/>
    <col min="10755" max="10755" width="19.42578125" style="6" customWidth="1"/>
    <col min="10756" max="10756" width="15.140625" style="6" customWidth="1"/>
    <col min="10757" max="10757" width="6.5703125" style="6" customWidth="1"/>
    <col min="10758" max="10758" width="52.140625" style="6" customWidth="1"/>
    <col min="10759" max="10759" width="5.85546875" style="6" customWidth="1"/>
    <col min="10760" max="10760" width="7" style="6" customWidth="1"/>
    <col min="10761" max="10761" width="11.5703125" style="6" customWidth="1"/>
    <col min="10762" max="10762" width="13.7109375" style="6" customWidth="1"/>
    <col min="10763" max="11008" width="9.140625" style="6"/>
    <col min="11009" max="11009" width="2.140625" style="6" customWidth="1"/>
    <col min="11010" max="11010" width="3.7109375" style="6" customWidth="1"/>
    <col min="11011" max="11011" width="19.42578125" style="6" customWidth="1"/>
    <col min="11012" max="11012" width="15.140625" style="6" customWidth="1"/>
    <col min="11013" max="11013" width="6.5703125" style="6" customWidth="1"/>
    <col min="11014" max="11014" width="52.140625" style="6" customWidth="1"/>
    <col min="11015" max="11015" width="5.85546875" style="6" customWidth="1"/>
    <col min="11016" max="11016" width="7" style="6" customWidth="1"/>
    <col min="11017" max="11017" width="11.5703125" style="6" customWidth="1"/>
    <col min="11018" max="11018" width="13.7109375" style="6" customWidth="1"/>
    <col min="11019" max="11264" width="9.140625" style="6"/>
    <col min="11265" max="11265" width="2.140625" style="6" customWidth="1"/>
    <col min="11266" max="11266" width="3.7109375" style="6" customWidth="1"/>
    <col min="11267" max="11267" width="19.42578125" style="6" customWidth="1"/>
    <col min="11268" max="11268" width="15.140625" style="6" customWidth="1"/>
    <col min="11269" max="11269" width="6.5703125" style="6" customWidth="1"/>
    <col min="11270" max="11270" width="52.140625" style="6" customWidth="1"/>
    <col min="11271" max="11271" width="5.85546875" style="6" customWidth="1"/>
    <col min="11272" max="11272" width="7" style="6" customWidth="1"/>
    <col min="11273" max="11273" width="11.5703125" style="6" customWidth="1"/>
    <col min="11274" max="11274" width="13.7109375" style="6" customWidth="1"/>
    <col min="11275" max="11520" width="9.140625" style="6"/>
    <col min="11521" max="11521" width="2.140625" style="6" customWidth="1"/>
    <col min="11522" max="11522" width="3.7109375" style="6" customWidth="1"/>
    <col min="11523" max="11523" width="19.42578125" style="6" customWidth="1"/>
    <col min="11524" max="11524" width="15.140625" style="6" customWidth="1"/>
    <col min="11525" max="11525" width="6.5703125" style="6" customWidth="1"/>
    <col min="11526" max="11526" width="52.140625" style="6" customWidth="1"/>
    <col min="11527" max="11527" width="5.85546875" style="6" customWidth="1"/>
    <col min="11528" max="11528" width="7" style="6" customWidth="1"/>
    <col min="11529" max="11529" width="11.5703125" style="6" customWidth="1"/>
    <col min="11530" max="11530" width="13.7109375" style="6" customWidth="1"/>
    <col min="11531" max="11776" width="9.140625" style="6"/>
    <col min="11777" max="11777" width="2.140625" style="6" customWidth="1"/>
    <col min="11778" max="11778" width="3.7109375" style="6" customWidth="1"/>
    <col min="11779" max="11779" width="19.42578125" style="6" customWidth="1"/>
    <col min="11780" max="11780" width="15.140625" style="6" customWidth="1"/>
    <col min="11781" max="11781" width="6.5703125" style="6" customWidth="1"/>
    <col min="11782" max="11782" width="52.140625" style="6" customWidth="1"/>
    <col min="11783" max="11783" width="5.85546875" style="6" customWidth="1"/>
    <col min="11784" max="11784" width="7" style="6" customWidth="1"/>
    <col min="11785" max="11785" width="11.5703125" style="6" customWidth="1"/>
    <col min="11786" max="11786" width="13.7109375" style="6" customWidth="1"/>
    <col min="11787" max="12032" width="9.140625" style="6"/>
    <col min="12033" max="12033" width="2.140625" style="6" customWidth="1"/>
    <col min="12034" max="12034" width="3.7109375" style="6" customWidth="1"/>
    <col min="12035" max="12035" width="19.42578125" style="6" customWidth="1"/>
    <col min="12036" max="12036" width="15.140625" style="6" customWidth="1"/>
    <col min="12037" max="12037" width="6.5703125" style="6" customWidth="1"/>
    <col min="12038" max="12038" width="52.140625" style="6" customWidth="1"/>
    <col min="12039" max="12039" width="5.85546875" style="6" customWidth="1"/>
    <col min="12040" max="12040" width="7" style="6" customWidth="1"/>
    <col min="12041" max="12041" width="11.5703125" style="6" customWidth="1"/>
    <col min="12042" max="12042" width="13.7109375" style="6" customWidth="1"/>
    <col min="12043" max="12288" width="9.140625" style="6"/>
    <col min="12289" max="12289" width="2.140625" style="6" customWidth="1"/>
    <col min="12290" max="12290" width="3.7109375" style="6" customWidth="1"/>
    <col min="12291" max="12291" width="19.42578125" style="6" customWidth="1"/>
    <col min="12292" max="12292" width="15.140625" style="6" customWidth="1"/>
    <col min="12293" max="12293" width="6.5703125" style="6" customWidth="1"/>
    <col min="12294" max="12294" width="52.140625" style="6" customWidth="1"/>
    <col min="12295" max="12295" width="5.85546875" style="6" customWidth="1"/>
    <col min="12296" max="12296" width="7" style="6" customWidth="1"/>
    <col min="12297" max="12297" width="11.5703125" style="6" customWidth="1"/>
    <col min="12298" max="12298" width="13.7109375" style="6" customWidth="1"/>
    <col min="12299" max="12544" width="9.140625" style="6"/>
    <col min="12545" max="12545" width="2.140625" style="6" customWidth="1"/>
    <col min="12546" max="12546" width="3.7109375" style="6" customWidth="1"/>
    <col min="12547" max="12547" width="19.42578125" style="6" customWidth="1"/>
    <col min="12548" max="12548" width="15.140625" style="6" customWidth="1"/>
    <col min="12549" max="12549" width="6.5703125" style="6" customWidth="1"/>
    <col min="12550" max="12550" width="52.140625" style="6" customWidth="1"/>
    <col min="12551" max="12551" width="5.85546875" style="6" customWidth="1"/>
    <col min="12552" max="12552" width="7" style="6" customWidth="1"/>
    <col min="12553" max="12553" width="11.5703125" style="6" customWidth="1"/>
    <col min="12554" max="12554" width="13.7109375" style="6" customWidth="1"/>
    <col min="12555" max="12800" width="9.140625" style="6"/>
    <col min="12801" max="12801" width="2.140625" style="6" customWidth="1"/>
    <col min="12802" max="12802" width="3.7109375" style="6" customWidth="1"/>
    <col min="12803" max="12803" width="19.42578125" style="6" customWidth="1"/>
    <col min="12804" max="12804" width="15.140625" style="6" customWidth="1"/>
    <col min="12805" max="12805" width="6.5703125" style="6" customWidth="1"/>
    <col min="12806" max="12806" width="52.140625" style="6" customWidth="1"/>
    <col min="12807" max="12807" width="5.85546875" style="6" customWidth="1"/>
    <col min="12808" max="12808" width="7" style="6" customWidth="1"/>
    <col min="12809" max="12809" width="11.5703125" style="6" customWidth="1"/>
    <col min="12810" max="12810" width="13.7109375" style="6" customWidth="1"/>
    <col min="12811" max="13056" width="9.140625" style="6"/>
    <col min="13057" max="13057" width="2.140625" style="6" customWidth="1"/>
    <col min="13058" max="13058" width="3.7109375" style="6" customWidth="1"/>
    <col min="13059" max="13059" width="19.42578125" style="6" customWidth="1"/>
    <col min="13060" max="13060" width="15.140625" style="6" customWidth="1"/>
    <col min="13061" max="13061" width="6.5703125" style="6" customWidth="1"/>
    <col min="13062" max="13062" width="52.140625" style="6" customWidth="1"/>
    <col min="13063" max="13063" width="5.85546875" style="6" customWidth="1"/>
    <col min="13064" max="13064" width="7" style="6" customWidth="1"/>
    <col min="13065" max="13065" width="11.5703125" style="6" customWidth="1"/>
    <col min="13066" max="13066" width="13.7109375" style="6" customWidth="1"/>
    <col min="13067" max="13312" width="9.140625" style="6"/>
    <col min="13313" max="13313" width="2.140625" style="6" customWidth="1"/>
    <col min="13314" max="13314" width="3.7109375" style="6" customWidth="1"/>
    <col min="13315" max="13315" width="19.42578125" style="6" customWidth="1"/>
    <col min="13316" max="13316" width="15.140625" style="6" customWidth="1"/>
    <col min="13317" max="13317" width="6.5703125" style="6" customWidth="1"/>
    <col min="13318" max="13318" width="52.140625" style="6" customWidth="1"/>
    <col min="13319" max="13319" width="5.85546875" style="6" customWidth="1"/>
    <col min="13320" max="13320" width="7" style="6" customWidth="1"/>
    <col min="13321" max="13321" width="11.5703125" style="6" customWidth="1"/>
    <col min="13322" max="13322" width="13.7109375" style="6" customWidth="1"/>
    <col min="13323" max="13568" width="9.140625" style="6"/>
    <col min="13569" max="13569" width="2.140625" style="6" customWidth="1"/>
    <col min="13570" max="13570" width="3.7109375" style="6" customWidth="1"/>
    <col min="13571" max="13571" width="19.42578125" style="6" customWidth="1"/>
    <col min="13572" max="13572" width="15.140625" style="6" customWidth="1"/>
    <col min="13573" max="13573" width="6.5703125" style="6" customWidth="1"/>
    <col min="13574" max="13574" width="52.140625" style="6" customWidth="1"/>
    <col min="13575" max="13575" width="5.85546875" style="6" customWidth="1"/>
    <col min="13576" max="13576" width="7" style="6" customWidth="1"/>
    <col min="13577" max="13577" width="11.5703125" style="6" customWidth="1"/>
    <col min="13578" max="13578" width="13.7109375" style="6" customWidth="1"/>
    <col min="13579" max="13824" width="9.140625" style="6"/>
    <col min="13825" max="13825" width="2.140625" style="6" customWidth="1"/>
    <col min="13826" max="13826" width="3.7109375" style="6" customWidth="1"/>
    <col min="13827" max="13827" width="19.42578125" style="6" customWidth="1"/>
    <col min="13828" max="13828" width="15.140625" style="6" customWidth="1"/>
    <col min="13829" max="13829" width="6.5703125" style="6" customWidth="1"/>
    <col min="13830" max="13830" width="52.140625" style="6" customWidth="1"/>
    <col min="13831" max="13831" width="5.85546875" style="6" customWidth="1"/>
    <col min="13832" max="13832" width="7" style="6" customWidth="1"/>
    <col min="13833" max="13833" width="11.5703125" style="6" customWidth="1"/>
    <col min="13834" max="13834" width="13.7109375" style="6" customWidth="1"/>
    <col min="13835" max="14080" width="9.140625" style="6"/>
    <col min="14081" max="14081" width="2.140625" style="6" customWidth="1"/>
    <col min="14082" max="14082" width="3.7109375" style="6" customWidth="1"/>
    <col min="14083" max="14083" width="19.42578125" style="6" customWidth="1"/>
    <col min="14084" max="14084" width="15.140625" style="6" customWidth="1"/>
    <col min="14085" max="14085" width="6.5703125" style="6" customWidth="1"/>
    <col min="14086" max="14086" width="52.140625" style="6" customWidth="1"/>
    <col min="14087" max="14087" width="5.85546875" style="6" customWidth="1"/>
    <col min="14088" max="14088" width="7" style="6" customWidth="1"/>
    <col min="14089" max="14089" width="11.5703125" style="6" customWidth="1"/>
    <col min="14090" max="14090" width="13.7109375" style="6" customWidth="1"/>
    <col min="14091" max="14336" width="9.140625" style="6"/>
    <col min="14337" max="14337" width="2.140625" style="6" customWidth="1"/>
    <col min="14338" max="14338" width="3.7109375" style="6" customWidth="1"/>
    <col min="14339" max="14339" width="19.42578125" style="6" customWidth="1"/>
    <col min="14340" max="14340" width="15.140625" style="6" customWidth="1"/>
    <col min="14341" max="14341" width="6.5703125" style="6" customWidth="1"/>
    <col min="14342" max="14342" width="52.140625" style="6" customWidth="1"/>
    <col min="14343" max="14343" width="5.85546875" style="6" customWidth="1"/>
    <col min="14344" max="14344" width="7" style="6" customWidth="1"/>
    <col min="14345" max="14345" width="11.5703125" style="6" customWidth="1"/>
    <col min="14346" max="14346" width="13.7109375" style="6" customWidth="1"/>
    <col min="14347" max="14592" width="9.140625" style="6"/>
    <col min="14593" max="14593" width="2.140625" style="6" customWidth="1"/>
    <col min="14594" max="14594" width="3.7109375" style="6" customWidth="1"/>
    <col min="14595" max="14595" width="19.42578125" style="6" customWidth="1"/>
    <col min="14596" max="14596" width="15.140625" style="6" customWidth="1"/>
    <col min="14597" max="14597" width="6.5703125" style="6" customWidth="1"/>
    <col min="14598" max="14598" width="52.140625" style="6" customWidth="1"/>
    <col min="14599" max="14599" width="5.85546875" style="6" customWidth="1"/>
    <col min="14600" max="14600" width="7" style="6" customWidth="1"/>
    <col min="14601" max="14601" width="11.5703125" style="6" customWidth="1"/>
    <col min="14602" max="14602" width="13.7109375" style="6" customWidth="1"/>
    <col min="14603" max="14848" width="9.140625" style="6"/>
    <col min="14849" max="14849" width="2.140625" style="6" customWidth="1"/>
    <col min="14850" max="14850" width="3.7109375" style="6" customWidth="1"/>
    <col min="14851" max="14851" width="19.42578125" style="6" customWidth="1"/>
    <col min="14852" max="14852" width="15.140625" style="6" customWidth="1"/>
    <col min="14853" max="14853" width="6.5703125" style="6" customWidth="1"/>
    <col min="14854" max="14854" width="52.140625" style="6" customWidth="1"/>
    <col min="14855" max="14855" width="5.85546875" style="6" customWidth="1"/>
    <col min="14856" max="14856" width="7" style="6" customWidth="1"/>
    <col min="14857" max="14857" width="11.5703125" style="6" customWidth="1"/>
    <col min="14858" max="14858" width="13.7109375" style="6" customWidth="1"/>
    <col min="14859" max="15104" width="9.140625" style="6"/>
    <col min="15105" max="15105" width="2.140625" style="6" customWidth="1"/>
    <col min="15106" max="15106" width="3.7109375" style="6" customWidth="1"/>
    <col min="15107" max="15107" width="19.42578125" style="6" customWidth="1"/>
    <col min="15108" max="15108" width="15.140625" style="6" customWidth="1"/>
    <col min="15109" max="15109" width="6.5703125" style="6" customWidth="1"/>
    <col min="15110" max="15110" width="52.140625" style="6" customWidth="1"/>
    <col min="15111" max="15111" width="5.85546875" style="6" customWidth="1"/>
    <col min="15112" max="15112" width="7" style="6" customWidth="1"/>
    <col min="15113" max="15113" width="11.5703125" style="6" customWidth="1"/>
    <col min="15114" max="15114" width="13.7109375" style="6" customWidth="1"/>
    <col min="15115" max="15360" width="9.140625" style="6"/>
    <col min="15361" max="15361" width="2.140625" style="6" customWidth="1"/>
    <col min="15362" max="15362" width="3.7109375" style="6" customWidth="1"/>
    <col min="15363" max="15363" width="19.42578125" style="6" customWidth="1"/>
    <col min="15364" max="15364" width="15.140625" style="6" customWidth="1"/>
    <col min="15365" max="15365" width="6.5703125" style="6" customWidth="1"/>
    <col min="15366" max="15366" width="52.140625" style="6" customWidth="1"/>
    <col min="15367" max="15367" width="5.85546875" style="6" customWidth="1"/>
    <col min="15368" max="15368" width="7" style="6" customWidth="1"/>
    <col min="15369" max="15369" width="11.5703125" style="6" customWidth="1"/>
    <col min="15370" max="15370" width="13.7109375" style="6" customWidth="1"/>
    <col min="15371" max="15616" width="9.140625" style="6"/>
    <col min="15617" max="15617" width="2.140625" style="6" customWidth="1"/>
    <col min="15618" max="15618" width="3.7109375" style="6" customWidth="1"/>
    <col min="15619" max="15619" width="19.42578125" style="6" customWidth="1"/>
    <col min="15620" max="15620" width="15.140625" style="6" customWidth="1"/>
    <col min="15621" max="15621" width="6.5703125" style="6" customWidth="1"/>
    <col min="15622" max="15622" width="52.140625" style="6" customWidth="1"/>
    <col min="15623" max="15623" width="5.85546875" style="6" customWidth="1"/>
    <col min="15624" max="15624" width="7" style="6" customWidth="1"/>
    <col min="15625" max="15625" width="11.5703125" style="6" customWidth="1"/>
    <col min="15626" max="15626" width="13.7109375" style="6" customWidth="1"/>
    <col min="15627" max="15872" width="9.140625" style="6"/>
    <col min="15873" max="15873" width="2.140625" style="6" customWidth="1"/>
    <col min="15874" max="15874" width="3.7109375" style="6" customWidth="1"/>
    <col min="15875" max="15875" width="19.42578125" style="6" customWidth="1"/>
    <col min="15876" max="15876" width="15.140625" style="6" customWidth="1"/>
    <col min="15877" max="15877" width="6.5703125" style="6" customWidth="1"/>
    <col min="15878" max="15878" width="52.140625" style="6" customWidth="1"/>
    <col min="15879" max="15879" width="5.85546875" style="6" customWidth="1"/>
    <col min="15880" max="15880" width="7" style="6" customWidth="1"/>
    <col min="15881" max="15881" width="11.5703125" style="6" customWidth="1"/>
    <col min="15882" max="15882" width="13.7109375" style="6" customWidth="1"/>
    <col min="15883" max="16128" width="9.140625" style="6"/>
    <col min="16129" max="16129" width="2.140625" style="6" customWidth="1"/>
    <col min="16130" max="16130" width="3.7109375" style="6" customWidth="1"/>
    <col min="16131" max="16131" width="19.42578125" style="6" customWidth="1"/>
    <col min="16132" max="16132" width="15.140625" style="6" customWidth="1"/>
    <col min="16133" max="16133" width="6.5703125" style="6" customWidth="1"/>
    <col min="16134" max="16134" width="52.140625" style="6" customWidth="1"/>
    <col min="16135" max="16135" width="5.85546875" style="6" customWidth="1"/>
    <col min="16136" max="16136" width="7" style="6" customWidth="1"/>
    <col min="16137" max="16137" width="11.5703125" style="6" customWidth="1"/>
    <col min="16138" max="16138" width="13.7109375" style="6" customWidth="1"/>
    <col min="16139" max="16384" width="9.140625" style="6"/>
  </cols>
  <sheetData>
    <row r="1" spans="1:16" s="1" customFormat="1" x14ac:dyDescent="0.2">
      <c r="H1" s="105"/>
      <c r="I1" s="105"/>
      <c r="J1" s="105"/>
      <c r="K1" s="2"/>
    </row>
    <row r="2" spans="1:16" s="4" customFormat="1" ht="52.5" customHeight="1" x14ac:dyDescent="0.25">
      <c r="A2" s="3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</row>
    <row r="3" spans="1:16" ht="42" customHeight="1" x14ac:dyDescent="0.2">
      <c r="A3" s="5"/>
      <c r="B3" s="77" t="s">
        <v>1</v>
      </c>
      <c r="C3" s="78" t="s">
        <v>2</v>
      </c>
      <c r="D3" s="78"/>
      <c r="E3" s="78"/>
      <c r="F3" s="78"/>
      <c r="G3" s="77" t="s">
        <v>3</v>
      </c>
      <c r="H3" s="77"/>
      <c r="I3" s="77" t="s">
        <v>4</v>
      </c>
      <c r="J3" s="69" t="s">
        <v>5</v>
      </c>
      <c r="K3" s="69" t="s">
        <v>6</v>
      </c>
    </row>
    <row r="4" spans="1:16" ht="18.75" customHeight="1" x14ac:dyDescent="0.2">
      <c r="A4" s="5"/>
      <c r="B4" s="77"/>
      <c r="C4" s="78"/>
      <c r="D4" s="78"/>
      <c r="E4" s="78"/>
      <c r="F4" s="78"/>
      <c r="G4" s="7" t="s">
        <v>7</v>
      </c>
      <c r="H4" s="7" t="s">
        <v>8</v>
      </c>
      <c r="I4" s="77"/>
      <c r="J4" s="69"/>
      <c r="K4" s="69"/>
    </row>
    <row r="5" spans="1:16" s="4" customFormat="1" ht="35.25" customHeight="1" x14ac:dyDescent="0.25">
      <c r="A5" s="3"/>
      <c r="B5" s="8">
        <v>1</v>
      </c>
      <c r="C5" s="70" t="s">
        <v>9</v>
      </c>
      <c r="D5" s="71"/>
      <c r="E5" s="71"/>
      <c r="F5" s="72"/>
      <c r="G5" s="7" t="s">
        <v>10</v>
      </c>
      <c r="H5" s="7">
        <v>28</v>
      </c>
      <c r="I5" s="8">
        <v>2021</v>
      </c>
      <c r="J5" s="9">
        <v>39.200000000000003</v>
      </c>
      <c r="K5" s="9"/>
      <c r="P5" s="10"/>
    </row>
    <row r="6" spans="1:16" s="4" customFormat="1" ht="35.25" customHeight="1" x14ac:dyDescent="0.25">
      <c r="A6" s="3"/>
      <c r="B6" s="8">
        <v>2</v>
      </c>
      <c r="C6" s="70" t="s">
        <v>11</v>
      </c>
      <c r="D6" s="71"/>
      <c r="E6" s="71"/>
      <c r="F6" s="72"/>
      <c r="G6" s="7" t="s">
        <v>12</v>
      </c>
      <c r="H6" s="7">
        <v>2800</v>
      </c>
      <c r="I6" s="8">
        <v>2021</v>
      </c>
      <c r="J6" s="9">
        <v>36.299999999999997</v>
      </c>
      <c r="K6" s="9">
        <v>34.299999999999997</v>
      </c>
      <c r="P6" s="10"/>
    </row>
    <row r="7" spans="1:16" s="4" customFormat="1" ht="35.25" customHeight="1" x14ac:dyDescent="0.25">
      <c r="A7" s="3"/>
      <c r="B7" s="8">
        <v>3</v>
      </c>
      <c r="C7" s="70" t="s">
        <v>185</v>
      </c>
      <c r="D7" s="71"/>
      <c r="E7" s="71"/>
      <c r="F7" s="72"/>
      <c r="G7" s="7" t="s">
        <v>12</v>
      </c>
      <c r="H7" s="7">
        <v>25</v>
      </c>
      <c r="I7" s="8">
        <v>2021</v>
      </c>
      <c r="J7" s="9">
        <v>56.2</v>
      </c>
      <c r="K7" s="9"/>
    </row>
    <row r="8" spans="1:16" s="4" customFormat="1" ht="22.5" customHeight="1" x14ac:dyDescent="0.25">
      <c r="A8" s="3"/>
      <c r="B8" s="102" t="s">
        <v>13</v>
      </c>
      <c r="C8" s="103"/>
      <c r="D8" s="103"/>
      <c r="E8" s="103"/>
      <c r="F8" s="103"/>
      <c r="G8" s="103"/>
      <c r="H8" s="103"/>
      <c r="I8" s="104"/>
      <c r="J8" s="11">
        <f>SUM(J5:J7)</f>
        <v>131.69999999999999</v>
      </c>
      <c r="K8" s="11">
        <f>SUM(K5:K7)</f>
        <v>34.299999999999997</v>
      </c>
    </row>
    <row r="10" spans="1:16" ht="51" customHeight="1" x14ac:dyDescent="0.2">
      <c r="B10" s="58" t="s">
        <v>14</v>
      </c>
      <c r="C10" s="58"/>
      <c r="D10" s="58"/>
      <c r="E10" s="58"/>
      <c r="F10" s="58"/>
      <c r="G10" s="58"/>
      <c r="H10" s="58"/>
      <c r="I10" s="58"/>
      <c r="J10" s="58"/>
      <c r="K10" s="58"/>
    </row>
    <row r="11" spans="1:16" ht="30" customHeight="1" x14ac:dyDescent="0.2">
      <c r="A11" s="12"/>
      <c r="B11" s="77" t="s">
        <v>1</v>
      </c>
      <c r="C11" s="78" t="s">
        <v>2</v>
      </c>
      <c r="D11" s="78"/>
      <c r="E11" s="78"/>
      <c r="F11" s="78"/>
      <c r="G11" s="77" t="s">
        <v>3</v>
      </c>
      <c r="H11" s="77"/>
      <c r="I11" s="77" t="s">
        <v>4</v>
      </c>
      <c r="J11" s="69" t="s">
        <v>5</v>
      </c>
      <c r="K11" s="69" t="s">
        <v>6</v>
      </c>
    </row>
    <row r="12" spans="1:16" ht="39.75" customHeight="1" x14ac:dyDescent="0.2">
      <c r="A12" s="12"/>
      <c r="B12" s="77"/>
      <c r="C12" s="78"/>
      <c r="D12" s="78"/>
      <c r="E12" s="78"/>
      <c r="F12" s="78"/>
      <c r="G12" s="7" t="s">
        <v>7</v>
      </c>
      <c r="H12" s="7" t="s">
        <v>8</v>
      </c>
      <c r="I12" s="77"/>
      <c r="J12" s="69"/>
      <c r="K12" s="69"/>
    </row>
    <row r="13" spans="1:16" ht="50.25" customHeight="1" x14ac:dyDescent="0.2">
      <c r="A13" s="12"/>
      <c r="B13" s="7">
        <v>1</v>
      </c>
      <c r="C13" s="73" t="s">
        <v>15</v>
      </c>
      <c r="D13" s="73"/>
      <c r="E13" s="73"/>
      <c r="F13" s="73"/>
      <c r="G13" s="13" t="s">
        <v>16</v>
      </c>
      <c r="H13" s="7">
        <v>60</v>
      </c>
      <c r="I13" s="7">
        <v>2021</v>
      </c>
      <c r="J13" s="14">
        <v>1278.9000000000001</v>
      </c>
      <c r="K13" s="14">
        <f>426262.63*3/1000</f>
        <v>1278.7878900000001</v>
      </c>
    </row>
    <row r="14" spans="1:16" ht="22.5" customHeight="1" x14ac:dyDescent="0.2">
      <c r="A14" s="12"/>
      <c r="B14" s="57" t="s">
        <v>13</v>
      </c>
      <c r="C14" s="57"/>
      <c r="D14" s="57"/>
      <c r="E14" s="57"/>
      <c r="F14" s="57"/>
      <c r="G14" s="57"/>
      <c r="H14" s="57"/>
      <c r="I14" s="57"/>
      <c r="J14" s="15">
        <f>SUM(J13)</f>
        <v>1278.9000000000001</v>
      </c>
      <c r="K14" s="15">
        <f>SUM(K13)</f>
        <v>1278.7878900000001</v>
      </c>
    </row>
    <row r="16" spans="1:16" ht="50.25" customHeight="1" x14ac:dyDescent="0.2">
      <c r="B16" s="58" t="s">
        <v>17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2:11" ht="30" customHeight="1" x14ac:dyDescent="0.2">
      <c r="B17" s="77" t="s">
        <v>1</v>
      </c>
      <c r="C17" s="78" t="s">
        <v>2</v>
      </c>
      <c r="D17" s="78"/>
      <c r="E17" s="78"/>
      <c r="F17" s="78"/>
      <c r="G17" s="77" t="s">
        <v>3</v>
      </c>
      <c r="H17" s="77"/>
      <c r="I17" s="77" t="s">
        <v>4</v>
      </c>
      <c r="J17" s="69" t="s">
        <v>18</v>
      </c>
      <c r="K17" s="69" t="s">
        <v>6</v>
      </c>
    </row>
    <row r="18" spans="2:11" ht="30" customHeight="1" x14ac:dyDescent="0.2">
      <c r="B18" s="77"/>
      <c r="C18" s="78"/>
      <c r="D18" s="78"/>
      <c r="E18" s="78"/>
      <c r="F18" s="78"/>
      <c r="G18" s="7" t="s">
        <v>7</v>
      </c>
      <c r="H18" s="7" t="s">
        <v>8</v>
      </c>
      <c r="I18" s="77"/>
      <c r="J18" s="69"/>
      <c r="K18" s="69"/>
    </row>
    <row r="19" spans="2:11" ht="21" customHeight="1" x14ac:dyDescent="0.2">
      <c r="B19" s="16">
        <v>1</v>
      </c>
      <c r="C19" s="73" t="s">
        <v>19</v>
      </c>
      <c r="D19" s="73"/>
      <c r="E19" s="73"/>
      <c r="F19" s="73"/>
      <c r="G19" s="7" t="s">
        <v>20</v>
      </c>
      <c r="H19" s="17">
        <v>1184.8</v>
      </c>
      <c r="I19" s="16">
        <v>2021</v>
      </c>
      <c r="J19" s="18">
        <v>1756.7</v>
      </c>
      <c r="K19" s="18"/>
    </row>
    <row r="20" spans="2:11" ht="32.25" customHeight="1" x14ac:dyDescent="0.2">
      <c r="B20" s="16">
        <v>2</v>
      </c>
      <c r="C20" s="73" t="s">
        <v>21</v>
      </c>
      <c r="D20" s="73"/>
      <c r="E20" s="73"/>
      <c r="F20" s="73"/>
      <c r="G20" s="7" t="s">
        <v>20</v>
      </c>
      <c r="H20" s="17">
        <v>808.2</v>
      </c>
      <c r="I20" s="16">
        <v>2021</v>
      </c>
      <c r="J20" s="18">
        <v>1280.8</v>
      </c>
      <c r="K20" s="18">
        <v>1272.0999999999999</v>
      </c>
    </row>
    <row r="21" spans="2:11" ht="20.25" customHeight="1" x14ac:dyDescent="0.2">
      <c r="B21" s="16">
        <v>3</v>
      </c>
      <c r="C21" s="73" t="s">
        <v>22</v>
      </c>
      <c r="D21" s="73"/>
      <c r="E21" s="73"/>
      <c r="F21" s="73"/>
      <c r="G21" s="7" t="s">
        <v>20</v>
      </c>
      <c r="H21" s="17">
        <v>3130</v>
      </c>
      <c r="I21" s="16">
        <v>2021</v>
      </c>
      <c r="J21" s="18">
        <v>5024.8</v>
      </c>
      <c r="K21" s="18">
        <v>4601.3999999999996</v>
      </c>
    </row>
    <row r="22" spans="2:11" ht="20.25" customHeight="1" x14ac:dyDescent="0.2">
      <c r="B22" s="16">
        <v>4</v>
      </c>
      <c r="C22" s="73" t="s">
        <v>23</v>
      </c>
      <c r="D22" s="73"/>
      <c r="E22" s="73"/>
      <c r="F22" s="73"/>
      <c r="G22" s="7" t="s">
        <v>20</v>
      </c>
      <c r="H22" s="17">
        <v>4022</v>
      </c>
      <c r="I22" s="16">
        <v>2021</v>
      </c>
      <c r="J22" s="18">
        <v>6114.5</v>
      </c>
      <c r="K22" s="18"/>
    </row>
    <row r="23" spans="2:11" ht="30.75" customHeight="1" x14ac:dyDescent="0.2">
      <c r="B23" s="16">
        <v>5</v>
      </c>
      <c r="C23" s="73" t="s">
        <v>24</v>
      </c>
      <c r="D23" s="73"/>
      <c r="E23" s="73"/>
      <c r="F23" s="73"/>
      <c r="G23" s="7" t="s">
        <v>20</v>
      </c>
      <c r="H23" s="17">
        <v>2000</v>
      </c>
      <c r="I23" s="16">
        <v>2021</v>
      </c>
      <c r="J23" s="18">
        <f>H23*1.54534</f>
        <v>3090.68</v>
      </c>
      <c r="K23" s="18">
        <v>1656.7</v>
      </c>
    </row>
    <row r="24" spans="2:11" ht="30.75" customHeight="1" x14ac:dyDescent="0.2">
      <c r="B24" s="16">
        <v>6</v>
      </c>
      <c r="C24" s="73" t="s">
        <v>25</v>
      </c>
      <c r="D24" s="73"/>
      <c r="E24" s="73"/>
      <c r="F24" s="73"/>
      <c r="G24" s="7" t="s">
        <v>20</v>
      </c>
      <c r="H24" s="17">
        <v>171758</v>
      </c>
      <c r="I24" s="16">
        <v>2021</v>
      </c>
      <c r="J24" s="18">
        <v>3928.2</v>
      </c>
      <c r="K24" s="18">
        <f>327.3+654.7+654.7+654.6+654.6</f>
        <v>2945.9</v>
      </c>
    </row>
    <row r="25" spans="2:11" ht="30.75" customHeight="1" x14ac:dyDescent="0.2">
      <c r="B25" s="16">
        <v>7</v>
      </c>
      <c r="C25" s="73" t="s">
        <v>26</v>
      </c>
      <c r="D25" s="73"/>
      <c r="E25" s="73"/>
      <c r="F25" s="73"/>
      <c r="G25" s="7" t="s">
        <v>20</v>
      </c>
      <c r="H25" s="17">
        <v>188622</v>
      </c>
      <c r="I25" s="16">
        <v>2021</v>
      </c>
      <c r="J25" s="18">
        <v>22567.9</v>
      </c>
      <c r="K25" s="18">
        <f>2529.4+2284.6+2529.4+1847.3+1288.2+783.9+1246.7+1288.2+1288.2</f>
        <v>15085.900000000001</v>
      </c>
    </row>
    <row r="26" spans="2:11" ht="48.75" customHeight="1" x14ac:dyDescent="0.2">
      <c r="B26" s="16">
        <v>8</v>
      </c>
      <c r="C26" s="73" t="s">
        <v>27</v>
      </c>
      <c r="D26" s="73"/>
      <c r="E26" s="73"/>
      <c r="F26" s="73"/>
      <c r="G26" s="7" t="s">
        <v>12</v>
      </c>
      <c r="H26" s="17">
        <v>589</v>
      </c>
      <c r="I26" s="16">
        <v>2021</v>
      </c>
      <c r="J26" s="18">
        <v>428.7</v>
      </c>
      <c r="K26" s="18">
        <f>39.8+23.3+23.2+23.2+23.2+23.2+23.2+23.2</f>
        <v>202.29999999999995</v>
      </c>
    </row>
    <row r="27" spans="2:11" ht="30" customHeight="1" x14ac:dyDescent="0.2">
      <c r="B27" s="16">
        <v>9</v>
      </c>
      <c r="C27" s="73" t="s">
        <v>28</v>
      </c>
      <c r="D27" s="73"/>
      <c r="E27" s="73"/>
      <c r="F27" s="73"/>
      <c r="G27" s="7" t="s">
        <v>12</v>
      </c>
      <c r="H27" s="17">
        <v>3</v>
      </c>
      <c r="I27" s="16">
        <v>2021</v>
      </c>
      <c r="J27" s="18">
        <v>146</v>
      </c>
      <c r="K27" s="18">
        <v>66</v>
      </c>
    </row>
    <row r="28" spans="2:11" ht="30.75" customHeight="1" x14ac:dyDescent="0.2">
      <c r="B28" s="16">
        <v>10</v>
      </c>
      <c r="C28" s="73" t="s">
        <v>29</v>
      </c>
      <c r="D28" s="73"/>
      <c r="E28" s="73"/>
      <c r="F28" s="73"/>
      <c r="G28" s="7" t="s">
        <v>12</v>
      </c>
      <c r="H28" s="17">
        <v>3</v>
      </c>
      <c r="I28" s="16">
        <v>2021</v>
      </c>
      <c r="J28" s="18">
        <v>399.2</v>
      </c>
      <c r="K28" s="18">
        <v>378.8</v>
      </c>
    </row>
    <row r="29" spans="2:11" ht="46.5" customHeight="1" x14ac:dyDescent="0.2">
      <c r="B29" s="16">
        <v>11</v>
      </c>
      <c r="C29" s="73" t="s">
        <v>30</v>
      </c>
      <c r="D29" s="73"/>
      <c r="E29" s="73"/>
      <c r="F29" s="73"/>
      <c r="G29" s="7" t="s">
        <v>12</v>
      </c>
      <c r="H29" s="17">
        <v>7</v>
      </c>
      <c r="I29" s="16">
        <v>2021</v>
      </c>
      <c r="J29" s="18">
        <v>1089.8</v>
      </c>
      <c r="K29" s="18">
        <v>1022</v>
      </c>
    </row>
    <row r="30" spans="2:11" ht="45.75" customHeight="1" x14ac:dyDescent="0.2">
      <c r="B30" s="16">
        <v>12</v>
      </c>
      <c r="C30" s="73" t="s">
        <v>31</v>
      </c>
      <c r="D30" s="73"/>
      <c r="E30" s="73"/>
      <c r="F30" s="73"/>
      <c r="G30" s="7" t="s">
        <v>12</v>
      </c>
      <c r="H30" s="17">
        <v>1</v>
      </c>
      <c r="I30" s="16">
        <v>2021</v>
      </c>
      <c r="J30" s="18">
        <v>100</v>
      </c>
      <c r="K30" s="18"/>
    </row>
    <row r="31" spans="2:11" ht="34.5" customHeight="1" x14ac:dyDescent="0.2">
      <c r="B31" s="16">
        <v>13</v>
      </c>
      <c r="C31" s="73" t="s">
        <v>32</v>
      </c>
      <c r="D31" s="73"/>
      <c r="E31" s="73"/>
      <c r="F31" s="73"/>
      <c r="G31" s="7" t="s">
        <v>12</v>
      </c>
      <c r="H31" s="17">
        <v>64</v>
      </c>
      <c r="I31" s="16">
        <v>2021</v>
      </c>
      <c r="J31" s="18">
        <v>100.8</v>
      </c>
      <c r="K31" s="18">
        <v>92.4</v>
      </c>
    </row>
    <row r="32" spans="2:11" ht="21.75" customHeight="1" x14ac:dyDescent="0.2">
      <c r="B32" s="16">
        <v>14</v>
      </c>
      <c r="C32" s="73" t="s">
        <v>33</v>
      </c>
      <c r="D32" s="73"/>
      <c r="E32" s="73"/>
      <c r="F32" s="73"/>
      <c r="G32" s="7" t="s">
        <v>34</v>
      </c>
      <c r="H32" s="19">
        <v>1.6</v>
      </c>
      <c r="I32" s="16">
        <v>2021</v>
      </c>
      <c r="J32" s="18">
        <f xml:space="preserve"> SUM(J19:J23,J29,J28)*1.6%</f>
        <v>300.10368</v>
      </c>
      <c r="K32" s="18"/>
    </row>
    <row r="33" spans="2:12" ht="22.5" customHeight="1" x14ac:dyDescent="0.2">
      <c r="B33" s="57" t="s">
        <v>13</v>
      </c>
      <c r="C33" s="57"/>
      <c r="D33" s="57"/>
      <c r="E33" s="57"/>
      <c r="F33" s="57"/>
      <c r="G33" s="57"/>
      <c r="H33" s="57"/>
      <c r="I33" s="57"/>
      <c r="J33" s="20">
        <f>SUM(J19:J32)</f>
        <v>46328.183680000002</v>
      </c>
      <c r="K33" s="20">
        <f>SUM(K19:K32)</f>
        <v>27323.5</v>
      </c>
    </row>
    <row r="35" spans="2:12" ht="33.75" customHeight="1" x14ac:dyDescent="0.2">
      <c r="B35" s="58" t="s">
        <v>35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2:12" ht="33" customHeight="1" x14ac:dyDescent="0.2">
      <c r="B36" s="59" t="s">
        <v>1</v>
      </c>
      <c r="C36" s="61" t="s">
        <v>2</v>
      </c>
      <c r="D36" s="62"/>
      <c r="E36" s="62"/>
      <c r="F36" s="63"/>
      <c r="G36" s="67" t="s">
        <v>3</v>
      </c>
      <c r="H36" s="68"/>
      <c r="I36" s="59" t="s">
        <v>4</v>
      </c>
      <c r="J36" s="69" t="s">
        <v>36</v>
      </c>
      <c r="K36" s="69" t="s">
        <v>6</v>
      </c>
    </row>
    <row r="37" spans="2:12" ht="33" customHeight="1" x14ac:dyDescent="0.2">
      <c r="B37" s="60"/>
      <c r="C37" s="64"/>
      <c r="D37" s="65"/>
      <c r="E37" s="65"/>
      <c r="F37" s="66"/>
      <c r="G37" s="7" t="s">
        <v>7</v>
      </c>
      <c r="H37" s="7" t="s">
        <v>8</v>
      </c>
      <c r="I37" s="60"/>
      <c r="J37" s="69"/>
      <c r="K37" s="69"/>
    </row>
    <row r="38" spans="2:12" ht="19.5" customHeight="1" x14ac:dyDescent="0.2">
      <c r="B38" s="7">
        <v>1</v>
      </c>
      <c r="C38" s="70" t="s">
        <v>37</v>
      </c>
      <c r="D38" s="71"/>
      <c r="E38" s="71"/>
      <c r="F38" s="72"/>
      <c r="G38" s="7" t="s">
        <v>38</v>
      </c>
      <c r="H38" s="7">
        <v>1</v>
      </c>
      <c r="I38" s="21">
        <v>2021</v>
      </c>
      <c r="J38" s="14">
        <v>2398.6999999999998</v>
      </c>
      <c r="K38" s="14">
        <v>2383.1999999999998</v>
      </c>
    </row>
    <row r="39" spans="2:12" ht="32.25" customHeight="1" x14ac:dyDescent="0.2">
      <c r="B39" s="7">
        <v>2</v>
      </c>
      <c r="C39" s="70" t="s">
        <v>39</v>
      </c>
      <c r="D39" s="71"/>
      <c r="E39" s="71"/>
      <c r="F39" s="72"/>
      <c r="G39" s="7" t="s">
        <v>38</v>
      </c>
      <c r="H39" s="7">
        <v>1</v>
      </c>
      <c r="I39" s="21">
        <v>2021</v>
      </c>
      <c r="J39" s="14">
        <v>140</v>
      </c>
      <c r="K39" s="14"/>
    </row>
    <row r="40" spans="2:12" ht="18.75" customHeight="1" x14ac:dyDescent="0.2">
      <c r="B40" s="7">
        <v>3</v>
      </c>
      <c r="C40" s="70" t="s">
        <v>33</v>
      </c>
      <c r="D40" s="71"/>
      <c r="E40" s="71"/>
      <c r="F40" s="72"/>
      <c r="G40" s="7" t="s">
        <v>34</v>
      </c>
      <c r="H40" s="22">
        <v>1.6</v>
      </c>
      <c r="I40" s="21">
        <v>2021</v>
      </c>
      <c r="J40" s="23">
        <v>38.4</v>
      </c>
      <c r="K40" s="24"/>
    </row>
    <row r="41" spans="2:12" ht="22.5" customHeight="1" x14ac:dyDescent="0.2">
      <c r="B41" s="101" t="s">
        <v>13</v>
      </c>
      <c r="C41" s="101"/>
      <c r="D41" s="101"/>
      <c r="E41" s="101"/>
      <c r="F41" s="101"/>
      <c r="G41" s="101"/>
      <c r="H41" s="101"/>
      <c r="I41" s="101"/>
      <c r="J41" s="20">
        <f>SUM(J38:J40)</f>
        <v>2577.1</v>
      </c>
      <c r="K41" s="20">
        <f>SUM(K38:K40)</f>
        <v>2383.1999999999998</v>
      </c>
    </row>
    <row r="43" spans="2:12" ht="50.25" customHeight="1" x14ac:dyDescent="0.2">
      <c r="B43" s="84" t="s">
        <v>40</v>
      </c>
      <c r="C43" s="84"/>
      <c r="D43" s="84"/>
      <c r="E43" s="84"/>
      <c r="F43" s="84"/>
      <c r="G43" s="84"/>
      <c r="H43" s="84"/>
      <c r="I43" s="84"/>
      <c r="J43" s="84"/>
      <c r="K43" s="84"/>
    </row>
    <row r="44" spans="2:12" ht="33" customHeight="1" x14ac:dyDescent="0.2">
      <c r="B44" s="59" t="s">
        <v>1</v>
      </c>
      <c r="C44" s="61" t="s">
        <v>2</v>
      </c>
      <c r="D44" s="62"/>
      <c r="E44" s="62"/>
      <c r="F44" s="63"/>
      <c r="G44" s="67" t="s">
        <v>3</v>
      </c>
      <c r="H44" s="68"/>
      <c r="I44" s="59" t="s">
        <v>4</v>
      </c>
      <c r="J44" s="69" t="s">
        <v>18</v>
      </c>
      <c r="K44" s="69" t="s">
        <v>6</v>
      </c>
    </row>
    <row r="45" spans="2:12" ht="33" customHeight="1" x14ac:dyDescent="0.2">
      <c r="B45" s="60"/>
      <c r="C45" s="64"/>
      <c r="D45" s="65"/>
      <c r="E45" s="65"/>
      <c r="F45" s="66"/>
      <c r="G45" s="7" t="s">
        <v>41</v>
      </c>
      <c r="H45" s="7" t="s">
        <v>8</v>
      </c>
      <c r="I45" s="60"/>
      <c r="J45" s="69"/>
      <c r="K45" s="69"/>
    </row>
    <row r="46" spans="2:12" ht="32.25" customHeight="1" x14ac:dyDescent="0.2">
      <c r="B46" s="16">
        <v>1</v>
      </c>
      <c r="C46" s="73" t="s">
        <v>42</v>
      </c>
      <c r="D46" s="73"/>
      <c r="E46" s="73"/>
      <c r="F46" s="73"/>
      <c r="G46" s="7" t="s">
        <v>20</v>
      </c>
      <c r="H46" s="17">
        <v>368</v>
      </c>
      <c r="I46" s="16">
        <v>2021</v>
      </c>
      <c r="J46" s="25">
        <v>543.1</v>
      </c>
      <c r="K46" s="18">
        <v>542.9</v>
      </c>
      <c r="L46" s="26"/>
    </row>
    <row r="47" spans="2:12" ht="32.25" customHeight="1" x14ac:dyDescent="0.2">
      <c r="B47" s="16">
        <v>2</v>
      </c>
      <c r="C47" s="73" t="s">
        <v>43</v>
      </c>
      <c r="D47" s="73"/>
      <c r="E47" s="73"/>
      <c r="F47" s="73"/>
      <c r="G47" s="7" t="s">
        <v>20</v>
      </c>
      <c r="H47" s="17">
        <v>296.89999999999998</v>
      </c>
      <c r="I47" s="16">
        <v>2021</v>
      </c>
      <c r="J47" s="25">
        <v>422.3</v>
      </c>
      <c r="K47" s="24"/>
      <c r="L47" s="27"/>
    </row>
    <row r="48" spans="2:12" ht="24" customHeight="1" x14ac:dyDescent="0.2">
      <c r="B48" s="16">
        <v>3</v>
      </c>
      <c r="C48" s="73" t="s">
        <v>44</v>
      </c>
      <c r="D48" s="73"/>
      <c r="E48" s="73"/>
      <c r="F48" s="73"/>
      <c r="G48" s="7" t="s">
        <v>20</v>
      </c>
      <c r="H48" s="17">
        <v>124.3</v>
      </c>
      <c r="I48" s="16">
        <v>2021</v>
      </c>
      <c r="J48" s="25">
        <v>181.4</v>
      </c>
      <c r="K48" s="18">
        <v>181.3</v>
      </c>
      <c r="L48" s="26"/>
    </row>
    <row r="49" spans="2:12" ht="27.75" customHeight="1" x14ac:dyDescent="0.2">
      <c r="B49" s="16">
        <v>4</v>
      </c>
      <c r="C49" s="73" t="s">
        <v>45</v>
      </c>
      <c r="D49" s="73"/>
      <c r="E49" s="73"/>
      <c r="F49" s="73"/>
      <c r="G49" s="7" t="s">
        <v>20</v>
      </c>
      <c r="H49" s="17">
        <v>393.1</v>
      </c>
      <c r="I49" s="16">
        <v>2021</v>
      </c>
      <c r="J49" s="25">
        <v>541.70000000000005</v>
      </c>
      <c r="K49" s="18">
        <v>541.5</v>
      </c>
      <c r="L49" s="26"/>
    </row>
    <row r="50" spans="2:12" ht="27.75" customHeight="1" x14ac:dyDescent="0.2">
      <c r="B50" s="16">
        <v>5</v>
      </c>
      <c r="C50" s="73" t="s">
        <v>46</v>
      </c>
      <c r="D50" s="73"/>
      <c r="E50" s="73"/>
      <c r="F50" s="73"/>
      <c r="G50" s="7" t="s">
        <v>20</v>
      </c>
      <c r="H50" s="17">
        <v>285</v>
      </c>
      <c r="I50" s="16">
        <v>2021</v>
      </c>
      <c r="J50" s="25">
        <v>401.7</v>
      </c>
      <c r="K50" s="24"/>
      <c r="L50" s="27"/>
    </row>
    <row r="51" spans="2:12" ht="27.75" customHeight="1" x14ac:dyDescent="0.2">
      <c r="B51" s="16">
        <v>6</v>
      </c>
      <c r="C51" s="73" t="s">
        <v>47</v>
      </c>
      <c r="D51" s="73"/>
      <c r="E51" s="73"/>
      <c r="F51" s="73"/>
      <c r="G51" s="7" t="s">
        <v>20</v>
      </c>
      <c r="H51" s="17">
        <v>594.4</v>
      </c>
      <c r="I51" s="16">
        <v>2021</v>
      </c>
      <c r="J51" s="25">
        <v>952</v>
      </c>
      <c r="K51" s="18">
        <v>951.8</v>
      </c>
      <c r="L51" s="26"/>
    </row>
    <row r="52" spans="2:12" ht="24" customHeight="1" x14ac:dyDescent="0.2">
      <c r="B52" s="16">
        <v>7</v>
      </c>
      <c r="C52" s="73" t="s">
        <v>48</v>
      </c>
      <c r="D52" s="73"/>
      <c r="E52" s="73"/>
      <c r="F52" s="73"/>
      <c r="G52" s="7" t="s">
        <v>20</v>
      </c>
      <c r="H52" s="17">
        <v>1066.5</v>
      </c>
      <c r="I52" s="16">
        <v>2021</v>
      </c>
      <c r="J52" s="25">
        <v>1678.9</v>
      </c>
      <c r="K52" s="24"/>
      <c r="L52" s="27"/>
    </row>
    <row r="53" spans="2:12" ht="29.25" customHeight="1" x14ac:dyDescent="0.2">
      <c r="B53" s="16">
        <v>8</v>
      </c>
      <c r="C53" s="73" t="s">
        <v>49</v>
      </c>
      <c r="D53" s="73"/>
      <c r="E53" s="73"/>
      <c r="F53" s="73"/>
      <c r="G53" s="7" t="s">
        <v>20</v>
      </c>
      <c r="H53" s="17">
        <v>804.3</v>
      </c>
      <c r="I53" s="16">
        <v>2021</v>
      </c>
      <c r="J53" s="25">
        <v>1142.0999999999999</v>
      </c>
      <c r="K53" s="18">
        <v>1141.8</v>
      </c>
      <c r="L53" s="26"/>
    </row>
    <row r="54" spans="2:12" ht="29.25" customHeight="1" x14ac:dyDescent="0.2">
      <c r="B54" s="16">
        <v>9</v>
      </c>
      <c r="C54" s="73" t="s">
        <v>50</v>
      </c>
      <c r="D54" s="73"/>
      <c r="E54" s="73"/>
      <c r="F54" s="73"/>
      <c r="G54" s="7" t="s">
        <v>20</v>
      </c>
      <c r="H54" s="17">
        <v>364.5</v>
      </c>
      <c r="I54" s="16">
        <v>2021</v>
      </c>
      <c r="J54" s="25">
        <v>527.4</v>
      </c>
      <c r="K54" s="24"/>
      <c r="L54" s="27"/>
    </row>
    <row r="55" spans="2:12" ht="29.25" customHeight="1" x14ac:dyDescent="0.2">
      <c r="B55" s="16">
        <v>10</v>
      </c>
      <c r="C55" s="73" t="s">
        <v>51</v>
      </c>
      <c r="D55" s="73"/>
      <c r="E55" s="73"/>
      <c r="F55" s="73"/>
      <c r="G55" s="7" t="s">
        <v>20</v>
      </c>
      <c r="H55" s="17">
        <v>309</v>
      </c>
      <c r="I55" s="16">
        <v>2021</v>
      </c>
      <c r="J55" s="25">
        <v>450.8</v>
      </c>
      <c r="K55" s="24"/>
      <c r="L55" s="27"/>
    </row>
    <row r="56" spans="2:12" ht="19.5" customHeight="1" x14ac:dyDescent="0.2">
      <c r="B56" s="16">
        <v>11</v>
      </c>
      <c r="C56" s="73" t="s">
        <v>52</v>
      </c>
      <c r="D56" s="73"/>
      <c r="E56" s="73"/>
      <c r="F56" s="73"/>
      <c r="G56" s="7" t="s">
        <v>20</v>
      </c>
      <c r="H56" s="17">
        <v>176.8</v>
      </c>
      <c r="I56" s="16">
        <v>2021</v>
      </c>
      <c r="J56" s="25">
        <v>228.4</v>
      </c>
      <c r="K56" s="18">
        <v>228.3</v>
      </c>
      <c r="L56" s="26"/>
    </row>
    <row r="57" spans="2:12" ht="19.5" customHeight="1" x14ac:dyDescent="0.2">
      <c r="B57" s="16">
        <v>12</v>
      </c>
      <c r="C57" s="73" t="s">
        <v>53</v>
      </c>
      <c r="D57" s="73"/>
      <c r="E57" s="73"/>
      <c r="F57" s="73"/>
      <c r="G57" s="7" t="s">
        <v>20</v>
      </c>
      <c r="H57" s="17">
        <v>253.1</v>
      </c>
      <c r="I57" s="16">
        <v>2021</v>
      </c>
      <c r="J57" s="25">
        <v>320.39999999999998</v>
      </c>
      <c r="K57" s="18">
        <v>320.3</v>
      </c>
      <c r="L57" s="26"/>
    </row>
    <row r="58" spans="2:12" ht="19.5" customHeight="1" x14ac:dyDescent="0.2">
      <c r="B58" s="16">
        <v>13</v>
      </c>
      <c r="C58" s="73" t="s">
        <v>54</v>
      </c>
      <c r="D58" s="73"/>
      <c r="E58" s="73"/>
      <c r="F58" s="73"/>
      <c r="G58" s="7" t="s">
        <v>20</v>
      </c>
      <c r="H58" s="17">
        <v>259</v>
      </c>
      <c r="I58" s="16">
        <v>2021</v>
      </c>
      <c r="J58" s="25">
        <v>371.1</v>
      </c>
      <c r="K58" s="18"/>
      <c r="L58" s="26"/>
    </row>
    <row r="59" spans="2:12" ht="19.5" customHeight="1" x14ac:dyDescent="0.2">
      <c r="B59" s="16">
        <v>14</v>
      </c>
      <c r="C59" s="73" t="s">
        <v>55</v>
      </c>
      <c r="D59" s="73"/>
      <c r="E59" s="73"/>
      <c r="F59" s="73"/>
      <c r="G59" s="7" t="s">
        <v>20</v>
      </c>
      <c r="H59" s="17">
        <v>242</v>
      </c>
      <c r="I59" s="16">
        <v>2021</v>
      </c>
      <c r="J59" s="18">
        <v>306.2</v>
      </c>
      <c r="K59" s="18">
        <v>306.10000000000002</v>
      </c>
      <c r="L59" s="26"/>
    </row>
    <row r="60" spans="2:12" ht="19.5" customHeight="1" x14ac:dyDescent="0.2">
      <c r="B60" s="16">
        <v>15</v>
      </c>
      <c r="C60" s="73" t="s">
        <v>56</v>
      </c>
      <c r="D60" s="73"/>
      <c r="E60" s="73"/>
      <c r="F60" s="73"/>
      <c r="G60" s="7" t="s">
        <v>20</v>
      </c>
      <c r="H60" s="17">
        <v>125.7</v>
      </c>
      <c r="I60" s="16">
        <v>2021</v>
      </c>
      <c r="J60" s="18">
        <v>162.6</v>
      </c>
      <c r="K60" s="18">
        <v>162.5</v>
      </c>
      <c r="L60" s="26"/>
    </row>
    <row r="61" spans="2:12" ht="19.5" customHeight="1" x14ac:dyDescent="0.2">
      <c r="B61" s="16">
        <v>16</v>
      </c>
      <c r="C61" s="73" t="s">
        <v>57</v>
      </c>
      <c r="D61" s="73"/>
      <c r="E61" s="73"/>
      <c r="F61" s="73"/>
      <c r="G61" s="7" t="s">
        <v>20</v>
      </c>
      <c r="H61" s="17">
        <v>175</v>
      </c>
      <c r="I61" s="16">
        <v>2021</v>
      </c>
      <c r="J61" s="18">
        <v>229.2</v>
      </c>
      <c r="K61" s="18">
        <v>229.1</v>
      </c>
      <c r="L61" s="26"/>
    </row>
    <row r="62" spans="2:12" ht="19.5" customHeight="1" x14ac:dyDescent="0.2">
      <c r="B62" s="16">
        <v>17</v>
      </c>
      <c r="C62" s="73" t="s">
        <v>58</v>
      </c>
      <c r="D62" s="73"/>
      <c r="E62" s="73"/>
      <c r="F62" s="73"/>
      <c r="G62" s="7" t="s">
        <v>20</v>
      </c>
      <c r="H62" s="17">
        <v>408</v>
      </c>
      <c r="I62" s="16">
        <v>2021</v>
      </c>
      <c r="J62" s="18">
        <v>526.29999999999995</v>
      </c>
      <c r="K62" s="18">
        <v>526.1</v>
      </c>
      <c r="L62" s="26"/>
    </row>
    <row r="63" spans="2:12" ht="32.25" customHeight="1" x14ac:dyDescent="0.2">
      <c r="B63" s="16">
        <v>18</v>
      </c>
      <c r="C63" s="73" t="s">
        <v>59</v>
      </c>
      <c r="D63" s="73"/>
      <c r="E63" s="73"/>
      <c r="F63" s="73"/>
      <c r="G63" s="7" t="s">
        <v>20</v>
      </c>
      <c r="H63" s="17">
        <v>312</v>
      </c>
      <c r="I63" s="16">
        <v>2021</v>
      </c>
      <c r="J63" s="18">
        <v>403.2</v>
      </c>
      <c r="K63" s="18">
        <v>403.1</v>
      </c>
      <c r="L63" s="26"/>
    </row>
    <row r="64" spans="2:12" ht="17.25" customHeight="1" x14ac:dyDescent="0.2">
      <c r="B64" s="16">
        <v>19</v>
      </c>
      <c r="C64" s="73" t="s">
        <v>60</v>
      </c>
      <c r="D64" s="73"/>
      <c r="E64" s="73"/>
      <c r="F64" s="73"/>
      <c r="G64" s="7" t="s">
        <v>20</v>
      </c>
      <c r="H64" s="17">
        <v>433.3</v>
      </c>
      <c r="I64" s="16">
        <v>2021</v>
      </c>
      <c r="J64" s="18">
        <v>577.1</v>
      </c>
      <c r="K64" s="18">
        <v>576.9</v>
      </c>
      <c r="L64" s="26"/>
    </row>
    <row r="65" spans="2:12" ht="36" customHeight="1" x14ac:dyDescent="0.2">
      <c r="B65" s="16">
        <v>20</v>
      </c>
      <c r="C65" s="73" t="s">
        <v>61</v>
      </c>
      <c r="D65" s="73"/>
      <c r="E65" s="73"/>
      <c r="F65" s="73"/>
      <c r="G65" s="7" t="s">
        <v>20</v>
      </c>
      <c r="H65" s="17">
        <v>248</v>
      </c>
      <c r="I65" s="16">
        <v>2021</v>
      </c>
      <c r="J65" s="18">
        <v>313.10000000000002</v>
      </c>
      <c r="K65" s="18">
        <v>313</v>
      </c>
      <c r="L65" s="26"/>
    </row>
    <row r="66" spans="2:12" ht="36" customHeight="1" x14ac:dyDescent="0.2">
      <c r="B66" s="16">
        <v>21</v>
      </c>
      <c r="C66" s="73" t="s">
        <v>62</v>
      </c>
      <c r="D66" s="73"/>
      <c r="E66" s="73"/>
      <c r="F66" s="73"/>
      <c r="G66" s="7" t="s">
        <v>20</v>
      </c>
      <c r="H66" s="17">
        <v>213</v>
      </c>
      <c r="I66" s="16">
        <v>2021</v>
      </c>
      <c r="J66" s="18">
        <v>269</v>
      </c>
      <c r="K66" s="18">
        <v>268.8</v>
      </c>
      <c r="L66" s="26"/>
    </row>
    <row r="67" spans="2:12" ht="24" customHeight="1" x14ac:dyDescent="0.2">
      <c r="B67" s="16">
        <v>22</v>
      </c>
      <c r="C67" s="73" t="s">
        <v>63</v>
      </c>
      <c r="D67" s="73"/>
      <c r="E67" s="73"/>
      <c r="F67" s="73"/>
      <c r="G67" s="7" t="s">
        <v>20</v>
      </c>
      <c r="H67" s="17">
        <v>240.2</v>
      </c>
      <c r="I67" s="16">
        <v>2021</v>
      </c>
      <c r="J67" s="18">
        <v>303.5</v>
      </c>
      <c r="K67" s="18">
        <v>303.39999999999998</v>
      </c>
      <c r="L67" s="26"/>
    </row>
    <row r="68" spans="2:12" ht="36" customHeight="1" x14ac:dyDescent="0.2">
      <c r="B68" s="16">
        <v>23</v>
      </c>
      <c r="C68" s="73" t="s">
        <v>64</v>
      </c>
      <c r="D68" s="73"/>
      <c r="E68" s="73"/>
      <c r="F68" s="73"/>
      <c r="G68" s="7" t="s">
        <v>20</v>
      </c>
      <c r="H68" s="17">
        <v>154</v>
      </c>
      <c r="I68" s="16">
        <v>2021</v>
      </c>
      <c r="J68" s="18">
        <v>194.8</v>
      </c>
      <c r="K68" s="18">
        <v>194.7</v>
      </c>
      <c r="L68" s="26"/>
    </row>
    <row r="69" spans="2:12" ht="36" customHeight="1" x14ac:dyDescent="0.2">
      <c r="B69" s="16">
        <v>24</v>
      </c>
      <c r="C69" s="73" t="s">
        <v>65</v>
      </c>
      <c r="D69" s="73"/>
      <c r="E69" s="73"/>
      <c r="F69" s="73"/>
      <c r="G69" s="7" t="s">
        <v>20</v>
      </c>
      <c r="H69" s="17">
        <v>328</v>
      </c>
      <c r="I69" s="16">
        <v>2021</v>
      </c>
      <c r="J69" s="18">
        <v>414.4</v>
      </c>
      <c r="K69" s="18">
        <v>414.3</v>
      </c>
      <c r="L69" s="26"/>
    </row>
    <row r="70" spans="2:12" ht="20.25" customHeight="1" x14ac:dyDescent="0.2">
      <c r="B70" s="16">
        <v>25</v>
      </c>
      <c r="C70" s="73" t="s">
        <v>66</v>
      </c>
      <c r="D70" s="73"/>
      <c r="E70" s="73"/>
      <c r="F70" s="73"/>
      <c r="G70" s="7" t="s">
        <v>20</v>
      </c>
      <c r="H70" s="17">
        <v>264</v>
      </c>
      <c r="I70" s="16">
        <v>2021</v>
      </c>
      <c r="J70" s="18">
        <v>334.1</v>
      </c>
      <c r="K70" s="24"/>
      <c r="L70" s="27"/>
    </row>
    <row r="71" spans="2:12" ht="31.5" customHeight="1" x14ac:dyDescent="0.2">
      <c r="B71" s="16">
        <v>26</v>
      </c>
      <c r="C71" s="73" t="s">
        <v>67</v>
      </c>
      <c r="D71" s="73"/>
      <c r="E71" s="73"/>
      <c r="F71" s="73"/>
      <c r="G71" s="7" t="s">
        <v>20</v>
      </c>
      <c r="H71" s="17">
        <v>365</v>
      </c>
      <c r="I71" s="16">
        <v>2021</v>
      </c>
      <c r="J71" s="18">
        <v>464</v>
      </c>
      <c r="K71" s="18">
        <v>463.9</v>
      </c>
      <c r="L71" s="26"/>
    </row>
    <row r="72" spans="2:12" ht="20.25" customHeight="1" x14ac:dyDescent="0.2">
      <c r="B72" s="16">
        <v>27</v>
      </c>
      <c r="C72" s="73" t="s">
        <v>68</v>
      </c>
      <c r="D72" s="73"/>
      <c r="E72" s="73"/>
      <c r="F72" s="73"/>
      <c r="G72" s="7" t="s">
        <v>20</v>
      </c>
      <c r="H72" s="17">
        <v>257</v>
      </c>
      <c r="I72" s="16">
        <v>2021</v>
      </c>
      <c r="J72" s="18">
        <f>H72*1.54534</f>
        <v>397.15237999999999</v>
      </c>
      <c r="K72" s="18">
        <v>338.2</v>
      </c>
      <c r="L72" s="26"/>
    </row>
    <row r="73" spans="2:12" ht="20.25" customHeight="1" x14ac:dyDescent="0.2">
      <c r="B73" s="16">
        <v>28</v>
      </c>
      <c r="C73" s="73" t="s">
        <v>69</v>
      </c>
      <c r="D73" s="73"/>
      <c r="E73" s="73"/>
      <c r="F73" s="73"/>
      <c r="G73" s="7" t="s">
        <v>20</v>
      </c>
      <c r="H73" s="17">
        <v>215</v>
      </c>
      <c r="I73" s="16">
        <v>2021</v>
      </c>
      <c r="J73" s="18">
        <f>H73*1.54534</f>
        <v>332.24809999999997</v>
      </c>
      <c r="K73" s="24"/>
      <c r="L73" s="27"/>
    </row>
    <row r="74" spans="2:12" ht="20.25" customHeight="1" x14ac:dyDescent="0.2">
      <c r="B74" s="16">
        <v>29</v>
      </c>
      <c r="C74" s="74" t="s">
        <v>70</v>
      </c>
      <c r="D74" s="75"/>
      <c r="E74" s="75"/>
      <c r="F74" s="76"/>
      <c r="G74" s="7" t="s">
        <v>20</v>
      </c>
      <c r="H74" s="17">
        <v>2027</v>
      </c>
      <c r="I74" s="16">
        <v>2021</v>
      </c>
      <c r="J74" s="18">
        <v>3132.6</v>
      </c>
      <c r="K74" s="18">
        <v>1471.7</v>
      </c>
      <c r="L74" s="27"/>
    </row>
    <row r="75" spans="2:12" ht="20.25" customHeight="1" x14ac:dyDescent="0.2">
      <c r="B75" s="16">
        <v>30</v>
      </c>
      <c r="C75" s="70" t="s">
        <v>33</v>
      </c>
      <c r="D75" s="71"/>
      <c r="E75" s="71"/>
      <c r="F75" s="72"/>
      <c r="G75" s="7" t="s">
        <v>34</v>
      </c>
      <c r="H75" s="19">
        <v>1.6</v>
      </c>
      <c r="I75" s="16">
        <v>2021</v>
      </c>
      <c r="J75" s="18">
        <f>SUM(J46:J74)*1.6%</f>
        <v>257.93280768000005</v>
      </c>
      <c r="K75" s="24"/>
      <c r="L75" s="27"/>
    </row>
    <row r="76" spans="2:12" ht="22.5" customHeight="1" x14ac:dyDescent="0.2">
      <c r="B76" s="57" t="s">
        <v>13</v>
      </c>
      <c r="C76" s="57"/>
      <c r="D76" s="57"/>
      <c r="E76" s="57"/>
      <c r="F76" s="57"/>
      <c r="G76" s="57"/>
      <c r="H76" s="57"/>
      <c r="I76" s="57"/>
      <c r="J76" s="28">
        <f>SUM(J46:J75)</f>
        <v>16378.733287680001</v>
      </c>
      <c r="K76" s="28">
        <f>SUM(K46:K75)</f>
        <v>9879.7000000000025</v>
      </c>
    </row>
    <row r="78" spans="2:12" ht="52.5" customHeight="1" x14ac:dyDescent="0.2">
      <c r="B78" s="58" t="s">
        <v>71</v>
      </c>
      <c r="C78" s="58"/>
      <c r="D78" s="58"/>
      <c r="E78" s="58"/>
      <c r="F78" s="58"/>
      <c r="G78" s="58"/>
      <c r="H78" s="58"/>
      <c r="I78" s="58"/>
      <c r="J78" s="58"/>
      <c r="K78" s="58"/>
    </row>
    <row r="79" spans="2:12" ht="33.75" customHeight="1" x14ac:dyDescent="0.2">
      <c r="B79" s="59" t="s">
        <v>1</v>
      </c>
      <c r="C79" s="61" t="s">
        <v>2</v>
      </c>
      <c r="D79" s="62"/>
      <c r="E79" s="62"/>
      <c r="F79" s="63"/>
      <c r="G79" s="97" t="s">
        <v>3</v>
      </c>
      <c r="H79" s="98"/>
      <c r="I79" s="99" t="s">
        <v>4</v>
      </c>
      <c r="J79" s="69" t="s">
        <v>18</v>
      </c>
      <c r="K79" s="69" t="s">
        <v>6</v>
      </c>
    </row>
    <row r="80" spans="2:12" ht="32.25" customHeight="1" x14ac:dyDescent="0.2">
      <c r="B80" s="60"/>
      <c r="C80" s="64"/>
      <c r="D80" s="65"/>
      <c r="E80" s="65"/>
      <c r="F80" s="66"/>
      <c r="G80" s="7" t="s">
        <v>7</v>
      </c>
      <c r="H80" s="7" t="s">
        <v>8</v>
      </c>
      <c r="I80" s="100"/>
      <c r="J80" s="69"/>
      <c r="K80" s="69"/>
    </row>
    <row r="81" spans="2:11" ht="32.25" customHeight="1" x14ac:dyDescent="0.2">
      <c r="B81" s="16">
        <v>1</v>
      </c>
      <c r="C81" s="73" t="s">
        <v>72</v>
      </c>
      <c r="D81" s="73"/>
      <c r="E81" s="73"/>
      <c r="F81" s="73"/>
      <c r="G81" s="7" t="s">
        <v>73</v>
      </c>
      <c r="H81" s="17">
        <v>1</v>
      </c>
      <c r="I81" s="16">
        <v>2021</v>
      </c>
      <c r="J81" s="18">
        <v>9386.6</v>
      </c>
      <c r="K81" s="18">
        <v>9290.2999999999993</v>
      </c>
    </row>
    <row r="82" spans="2:11" ht="32.25" customHeight="1" x14ac:dyDescent="0.2">
      <c r="B82" s="16">
        <v>2</v>
      </c>
      <c r="C82" s="73" t="s">
        <v>74</v>
      </c>
      <c r="D82" s="73"/>
      <c r="E82" s="73"/>
      <c r="F82" s="73"/>
      <c r="G82" s="7" t="s">
        <v>73</v>
      </c>
      <c r="H82" s="17">
        <v>1</v>
      </c>
      <c r="I82" s="16">
        <v>2021</v>
      </c>
      <c r="J82" s="18">
        <v>3600</v>
      </c>
      <c r="K82" s="24"/>
    </row>
    <row r="83" spans="2:11" ht="32.25" customHeight="1" x14ac:dyDescent="0.2">
      <c r="B83" s="16">
        <v>3</v>
      </c>
      <c r="C83" s="73" t="s">
        <v>75</v>
      </c>
      <c r="D83" s="73"/>
      <c r="E83" s="73"/>
      <c r="F83" s="73"/>
      <c r="G83" s="7" t="s">
        <v>73</v>
      </c>
      <c r="H83" s="17">
        <v>1</v>
      </c>
      <c r="I83" s="16">
        <v>2021</v>
      </c>
      <c r="J83" s="18">
        <v>6635</v>
      </c>
      <c r="K83" s="18">
        <v>6384.1</v>
      </c>
    </row>
    <row r="84" spans="2:11" ht="32.25" customHeight="1" x14ac:dyDescent="0.2">
      <c r="B84" s="16">
        <v>4</v>
      </c>
      <c r="C84" s="73" t="s">
        <v>76</v>
      </c>
      <c r="D84" s="73"/>
      <c r="E84" s="73"/>
      <c r="F84" s="73"/>
      <c r="G84" s="7" t="s">
        <v>73</v>
      </c>
      <c r="H84" s="17">
        <v>1</v>
      </c>
      <c r="I84" s="16">
        <v>2021</v>
      </c>
      <c r="J84" s="18">
        <v>7326.3</v>
      </c>
      <c r="K84" s="24"/>
    </row>
    <row r="85" spans="2:11" ht="32.25" customHeight="1" x14ac:dyDescent="0.2">
      <c r="B85" s="16">
        <v>5</v>
      </c>
      <c r="C85" s="73" t="s">
        <v>77</v>
      </c>
      <c r="D85" s="73"/>
      <c r="E85" s="73"/>
      <c r="F85" s="73"/>
      <c r="G85" s="7" t="s">
        <v>73</v>
      </c>
      <c r="H85" s="17">
        <v>1</v>
      </c>
      <c r="I85" s="16">
        <v>2021</v>
      </c>
      <c r="J85" s="18">
        <v>7499.7</v>
      </c>
      <c r="K85" s="18">
        <v>7400.7</v>
      </c>
    </row>
    <row r="86" spans="2:11" ht="32.25" customHeight="1" x14ac:dyDescent="0.2">
      <c r="B86" s="16">
        <v>6</v>
      </c>
      <c r="C86" s="73" t="s">
        <v>78</v>
      </c>
      <c r="D86" s="73"/>
      <c r="E86" s="73"/>
      <c r="F86" s="73"/>
      <c r="G86" s="7" t="s">
        <v>73</v>
      </c>
      <c r="H86" s="17">
        <v>1</v>
      </c>
      <c r="I86" s="16">
        <v>2021</v>
      </c>
      <c r="J86" s="18">
        <v>3612.5</v>
      </c>
      <c r="K86" s="18">
        <v>3598.5</v>
      </c>
    </row>
    <row r="87" spans="2:11" ht="33.75" customHeight="1" x14ac:dyDescent="0.2">
      <c r="B87" s="16">
        <v>7</v>
      </c>
      <c r="C87" s="73" t="s">
        <v>79</v>
      </c>
      <c r="D87" s="73"/>
      <c r="E87" s="73"/>
      <c r="F87" s="73"/>
      <c r="G87" s="7" t="s">
        <v>73</v>
      </c>
      <c r="H87" s="17">
        <v>1</v>
      </c>
      <c r="I87" s="16">
        <v>2021</v>
      </c>
      <c r="J87" s="18">
        <v>755.4</v>
      </c>
      <c r="K87" s="18">
        <f>32.7+256+146.6</f>
        <v>435.29999999999995</v>
      </c>
    </row>
    <row r="88" spans="2:11" ht="31.5" customHeight="1" x14ac:dyDescent="0.2">
      <c r="B88" s="16">
        <v>8</v>
      </c>
      <c r="C88" s="73" t="s">
        <v>80</v>
      </c>
      <c r="D88" s="73"/>
      <c r="E88" s="73"/>
      <c r="F88" s="73"/>
      <c r="G88" s="7" t="s">
        <v>73</v>
      </c>
      <c r="H88" s="17">
        <v>26</v>
      </c>
      <c r="I88" s="16">
        <v>2021</v>
      </c>
      <c r="J88" s="18">
        <v>100</v>
      </c>
      <c r="K88" s="24"/>
    </row>
    <row r="89" spans="2:11" ht="33" customHeight="1" x14ac:dyDescent="0.2">
      <c r="B89" s="16">
        <v>9</v>
      </c>
      <c r="C89" s="73" t="s">
        <v>81</v>
      </c>
      <c r="D89" s="73"/>
      <c r="E89" s="73"/>
      <c r="F89" s="73"/>
      <c r="G89" s="7" t="s">
        <v>20</v>
      </c>
      <c r="H89" s="19">
        <v>1047</v>
      </c>
      <c r="I89" s="16">
        <v>2021</v>
      </c>
      <c r="J89" s="18">
        <v>331.2</v>
      </c>
      <c r="K89" s="24"/>
    </row>
    <row r="90" spans="2:11" ht="33" customHeight="1" x14ac:dyDescent="0.2">
      <c r="B90" s="16">
        <v>10</v>
      </c>
      <c r="C90" s="73" t="s">
        <v>82</v>
      </c>
      <c r="D90" s="73"/>
      <c r="E90" s="73"/>
      <c r="F90" s="73"/>
      <c r="G90" s="7" t="s">
        <v>20</v>
      </c>
      <c r="H90" s="17">
        <v>990</v>
      </c>
      <c r="I90" s="16">
        <v>2021</v>
      </c>
      <c r="J90" s="18">
        <v>313.2</v>
      </c>
      <c r="K90" s="24"/>
    </row>
    <row r="91" spans="2:11" ht="21" customHeight="1" x14ac:dyDescent="0.2">
      <c r="B91" s="16">
        <v>11</v>
      </c>
      <c r="C91" s="73" t="s">
        <v>83</v>
      </c>
      <c r="D91" s="73"/>
      <c r="E91" s="73"/>
      <c r="F91" s="73"/>
      <c r="G91" s="7" t="s">
        <v>12</v>
      </c>
      <c r="H91" s="17">
        <v>12</v>
      </c>
      <c r="I91" s="16">
        <v>2021</v>
      </c>
      <c r="J91" s="18">
        <v>299.10000000000002</v>
      </c>
      <c r="K91" s="18">
        <v>299.10000000000002</v>
      </c>
    </row>
    <row r="92" spans="2:11" ht="15" x14ac:dyDescent="0.2">
      <c r="B92" s="16">
        <v>12</v>
      </c>
      <c r="C92" s="73" t="s">
        <v>84</v>
      </c>
      <c r="D92" s="73"/>
      <c r="E92" s="73"/>
      <c r="F92" s="73"/>
      <c r="G92" s="7" t="s">
        <v>12</v>
      </c>
      <c r="H92" s="17">
        <v>3</v>
      </c>
      <c r="I92" s="16">
        <v>2021</v>
      </c>
      <c r="J92" s="18">
        <v>250</v>
      </c>
      <c r="K92" s="18">
        <v>240.5</v>
      </c>
    </row>
    <row r="93" spans="2:11" ht="18" customHeight="1" x14ac:dyDescent="0.2">
      <c r="B93" s="16">
        <v>13</v>
      </c>
      <c r="C93" s="70" t="s">
        <v>85</v>
      </c>
      <c r="D93" s="71"/>
      <c r="E93" s="71"/>
      <c r="F93" s="72"/>
      <c r="G93" s="7" t="s">
        <v>12</v>
      </c>
      <c r="H93" s="17">
        <v>7</v>
      </c>
      <c r="I93" s="16">
        <v>2021</v>
      </c>
      <c r="J93" s="18">
        <v>200</v>
      </c>
      <c r="K93" s="18">
        <v>195.5</v>
      </c>
    </row>
    <row r="94" spans="2:11" ht="18" customHeight="1" x14ac:dyDescent="0.2">
      <c r="B94" s="16">
        <v>14</v>
      </c>
      <c r="C94" s="95" t="s">
        <v>86</v>
      </c>
      <c r="D94" s="95"/>
      <c r="E94" s="95"/>
      <c r="F94" s="95"/>
      <c r="G94" s="7" t="s">
        <v>73</v>
      </c>
      <c r="H94" s="17">
        <v>1</v>
      </c>
      <c r="I94" s="16">
        <v>2021</v>
      </c>
      <c r="J94" s="18">
        <v>97</v>
      </c>
      <c r="K94" s="18">
        <f>63+34</f>
        <v>97</v>
      </c>
    </row>
    <row r="95" spans="2:11" ht="18" customHeight="1" x14ac:dyDescent="0.2">
      <c r="B95" s="16">
        <v>15</v>
      </c>
      <c r="C95" s="73" t="s">
        <v>87</v>
      </c>
      <c r="D95" s="73"/>
      <c r="E95" s="73"/>
      <c r="F95" s="73"/>
      <c r="G95" s="7" t="s">
        <v>20</v>
      </c>
      <c r="H95" s="17">
        <v>50696</v>
      </c>
      <c r="I95" s="16">
        <v>2021</v>
      </c>
      <c r="J95" s="18">
        <v>2901.8</v>
      </c>
      <c r="K95" s="18">
        <f>267.4+267.4+267.4+241.8+216.2+216.2+216.2+216.2</f>
        <v>1908.8000000000002</v>
      </c>
    </row>
    <row r="96" spans="2:11" ht="35.25" customHeight="1" x14ac:dyDescent="0.2">
      <c r="B96" s="16">
        <v>16</v>
      </c>
      <c r="C96" s="70" t="s">
        <v>88</v>
      </c>
      <c r="D96" s="71"/>
      <c r="E96" s="71"/>
      <c r="F96" s="72"/>
      <c r="G96" s="7" t="s">
        <v>89</v>
      </c>
      <c r="H96" s="17">
        <v>48</v>
      </c>
      <c r="I96" s="16">
        <v>2021</v>
      </c>
      <c r="J96" s="18">
        <f>110.4+110</f>
        <v>220.4</v>
      </c>
      <c r="K96" s="18">
        <v>122.9</v>
      </c>
    </row>
    <row r="97" spans="2:11" ht="31.5" customHeight="1" x14ac:dyDescent="0.2">
      <c r="B97" s="16">
        <v>17</v>
      </c>
      <c r="C97" s="73" t="s">
        <v>90</v>
      </c>
      <c r="D97" s="73"/>
      <c r="E97" s="73"/>
      <c r="F97" s="73"/>
      <c r="G97" s="7" t="s">
        <v>20</v>
      </c>
      <c r="H97" s="17">
        <v>418</v>
      </c>
      <c r="I97" s="16">
        <v>2021</v>
      </c>
      <c r="J97" s="18">
        <v>1240.0999999999999</v>
      </c>
      <c r="K97" s="18">
        <v>1176</v>
      </c>
    </row>
    <row r="98" spans="2:11" ht="78" customHeight="1" x14ac:dyDescent="0.2">
      <c r="B98" s="16">
        <v>18</v>
      </c>
      <c r="C98" s="73" t="s">
        <v>91</v>
      </c>
      <c r="D98" s="73"/>
      <c r="E98" s="73"/>
      <c r="F98" s="73"/>
      <c r="G98" s="7" t="s">
        <v>12</v>
      </c>
      <c r="H98" s="17">
        <v>43</v>
      </c>
      <c r="I98" s="16">
        <v>2021</v>
      </c>
      <c r="J98" s="18">
        <v>332.5</v>
      </c>
      <c r="K98" s="18"/>
    </row>
    <row r="99" spans="2:11" ht="30.75" customHeight="1" x14ac:dyDescent="0.2">
      <c r="B99" s="16">
        <v>19</v>
      </c>
      <c r="C99" s="73" t="s">
        <v>92</v>
      </c>
      <c r="D99" s="73"/>
      <c r="E99" s="73"/>
      <c r="F99" s="73"/>
      <c r="G99" s="7" t="s">
        <v>89</v>
      </c>
      <c r="H99" s="17">
        <v>94</v>
      </c>
      <c r="I99" s="16">
        <v>2021</v>
      </c>
      <c r="J99" s="18">
        <v>218.8</v>
      </c>
      <c r="K99" s="18"/>
    </row>
    <row r="100" spans="2:11" ht="33" customHeight="1" x14ac:dyDescent="0.2">
      <c r="B100" s="16">
        <v>20</v>
      </c>
      <c r="C100" s="73" t="s">
        <v>93</v>
      </c>
      <c r="D100" s="73"/>
      <c r="E100" s="73"/>
      <c r="F100" s="73"/>
      <c r="G100" s="7" t="s">
        <v>94</v>
      </c>
      <c r="H100" s="19">
        <v>150</v>
      </c>
      <c r="I100" s="16">
        <v>2021</v>
      </c>
      <c r="J100" s="18">
        <v>306.10000000000002</v>
      </c>
      <c r="K100" s="18">
        <v>291.2</v>
      </c>
    </row>
    <row r="101" spans="2:11" ht="15" x14ac:dyDescent="0.2">
      <c r="B101" s="16">
        <v>21</v>
      </c>
      <c r="C101" s="73" t="s">
        <v>33</v>
      </c>
      <c r="D101" s="73"/>
      <c r="E101" s="73"/>
      <c r="F101" s="73"/>
      <c r="G101" s="7" t="s">
        <v>34</v>
      </c>
      <c r="H101" s="19">
        <v>1.6</v>
      </c>
      <c r="I101" s="16">
        <v>2021</v>
      </c>
      <c r="J101" s="18">
        <f>SUM(J81+J82+J83+J84+J85+J86+J91+J92+J97+J96)*1.6%</f>
        <v>641.11519999999996</v>
      </c>
      <c r="K101" s="24"/>
    </row>
    <row r="102" spans="2:11" ht="22.5" customHeight="1" x14ac:dyDescent="0.2">
      <c r="B102" s="57" t="s">
        <v>13</v>
      </c>
      <c r="C102" s="57"/>
      <c r="D102" s="57"/>
      <c r="E102" s="57"/>
      <c r="F102" s="57"/>
      <c r="G102" s="57"/>
      <c r="H102" s="57"/>
      <c r="I102" s="57"/>
      <c r="J102" s="20">
        <f>SUM(J81:J101)</f>
        <v>46266.815199999997</v>
      </c>
      <c r="K102" s="20">
        <f>SUM(K81:K101)</f>
        <v>31439.899999999998</v>
      </c>
    </row>
    <row r="104" spans="2:11" ht="33" customHeight="1" x14ac:dyDescent="0.2">
      <c r="B104" s="58" t="s">
        <v>95</v>
      </c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2:11" ht="29.25" customHeight="1" x14ac:dyDescent="0.2">
      <c r="B105" s="59" t="s">
        <v>1</v>
      </c>
      <c r="C105" s="61" t="s">
        <v>2</v>
      </c>
      <c r="D105" s="62"/>
      <c r="E105" s="62"/>
      <c r="F105" s="63"/>
      <c r="G105" s="67" t="s">
        <v>3</v>
      </c>
      <c r="H105" s="68"/>
      <c r="I105" s="59" t="s">
        <v>4</v>
      </c>
      <c r="J105" s="69" t="s">
        <v>18</v>
      </c>
      <c r="K105" s="69" t="s">
        <v>6</v>
      </c>
    </row>
    <row r="106" spans="2:11" ht="36" customHeight="1" x14ac:dyDescent="0.2">
      <c r="B106" s="60"/>
      <c r="C106" s="64"/>
      <c r="D106" s="65"/>
      <c r="E106" s="65"/>
      <c r="F106" s="66"/>
      <c r="G106" s="7" t="s">
        <v>7</v>
      </c>
      <c r="H106" s="7" t="s">
        <v>8</v>
      </c>
      <c r="I106" s="60"/>
      <c r="J106" s="69"/>
      <c r="K106" s="69"/>
    </row>
    <row r="107" spans="2:11" ht="30.75" customHeight="1" x14ac:dyDescent="0.2">
      <c r="B107" s="29">
        <v>1</v>
      </c>
      <c r="C107" s="70" t="s">
        <v>96</v>
      </c>
      <c r="D107" s="71"/>
      <c r="E107" s="71"/>
      <c r="F107" s="72"/>
      <c r="G107" s="7" t="s">
        <v>20</v>
      </c>
      <c r="H107" s="19">
        <v>5425</v>
      </c>
      <c r="I107" s="7">
        <v>2021</v>
      </c>
      <c r="J107" s="30">
        <v>3412.5</v>
      </c>
      <c r="K107" s="30">
        <v>3146.1</v>
      </c>
    </row>
    <row r="108" spans="2:11" ht="84" customHeight="1" x14ac:dyDescent="0.2">
      <c r="B108" s="29">
        <v>2</v>
      </c>
      <c r="C108" s="70" t="s">
        <v>97</v>
      </c>
      <c r="D108" s="71"/>
      <c r="E108" s="71"/>
      <c r="F108" s="72"/>
      <c r="G108" s="7" t="s">
        <v>98</v>
      </c>
      <c r="H108" s="19">
        <v>3.9</v>
      </c>
      <c r="I108" s="7">
        <v>2021</v>
      </c>
      <c r="J108" s="30">
        <v>2811.1</v>
      </c>
      <c r="K108" s="30">
        <v>2811.1</v>
      </c>
    </row>
    <row r="109" spans="2:11" ht="65.25" customHeight="1" x14ac:dyDescent="0.2">
      <c r="B109" s="29">
        <v>3</v>
      </c>
      <c r="C109" s="70" t="s">
        <v>99</v>
      </c>
      <c r="D109" s="71"/>
      <c r="E109" s="71"/>
      <c r="F109" s="72"/>
      <c r="G109" s="7" t="s">
        <v>12</v>
      </c>
      <c r="H109" s="19">
        <v>300</v>
      </c>
      <c r="I109" s="7">
        <v>2021</v>
      </c>
      <c r="J109" s="30">
        <v>50</v>
      </c>
      <c r="K109" s="24">
        <v>21.4</v>
      </c>
    </row>
    <row r="110" spans="2:11" ht="65.25" customHeight="1" x14ac:dyDescent="0.2">
      <c r="B110" s="29">
        <v>4</v>
      </c>
      <c r="C110" s="70" t="s">
        <v>100</v>
      </c>
      <c r="D110" s="71"/>
      <c r="E110" s="71"/>
      <c r="F110" s="72"/>
      <c r="G110" s="7" t="s">
        <v>20</v>
      </c>
      <c r="H110" s="17">
        <v>218427</v>
      </c>
      <c r="I110" s="7">
        <v>2021</v>
      </c>
      <c r="J110" s="30">
        <v>10438.6</v>
      </c>
      <c r="K110" s="30">
        <v>10438.5</v>
      </c>
    </row>
    <row r="111" spans="2:11" ht="17.25" customHeight="1" x14ac:dyDescent="0.2">
      <c r="B111" s="29">
        <v>5</v>
      </c>
      <c r="C111" s="70" t="s">
        <v>33</v>
      </c>
      <c r="D111" s="71"/>
      <c r="E111" s="71"/>
      <c r="F111" s="72"/>
      <c r="G111" s="7" t="s">
        <v>34</v>
      </c>
      <c r="H111" s="22">
        <v>1.6</v>
      </c>
      <c r="I111" s="7">
        <v>2021</v>
      </c>
      <c r="J111" s="30">
        <f>SUM(J107+J108)*1.6%</f>
        <v>99.577600000000004</v>
      </c>
      <c r="K111" s="24"/>
    </row>
    <row r="112" spans="2:11" ht="17.25" customHeight="1" x14ac:dyDescent="0.2">
      <c r="B112" s="29">
        <v>6</v>
      </c>
      <c r="C112" s="70" t="s">
        <v>101</v>
      </c>
      <c r="D112" s="71"/>
      <c r="E112" s="71"/>
      <c r="F112" s="72"/>
      <c r="G112" s="7" t="s">
        <v>12</v>
      </c>
      <c r="H112" s="31">
        <v>3</v>
      </c>
      <c r="I112" s="7">
        <v>2021</v>
      </c>
      <c r="J112" s="30">
        <v>36.799999999999997</v>
      </c>
      <c r="K112" s="24"/>
    </row>
    <row r="113" spans="2:11" ht="47.25" customHeight="1" x14ac:dyDescent="0.2">
      <c r="B113" s="29">
        <v>7</v>
      </c>
      <c r="C113" s="70" t="s">
        <v>102</v>
      </c>
      <c r="D113" s="71"/>
      <c r="E113" s="71"/>
      <c r="F113" s="72"/>
      <c r="G113" s="7" t="s">
        <v>20</v>
      </c>
      <c r="H113" s="22">
        <v>2330</v>
      </c>
      <c r="I113" s="7">
        <v>2021</v>
      </c>
      <c r="J113" s="30">
        <v>419</v>
      </c>
      <c r="K113" s="24"/>
    </row>
    <row r="114" spans="2:11" ht="45.75" customHeight="1" x14ac:dyDescent="0.2">
      <c r="B114" s="29">
        <v>8</v>
      </c>
      <c r="C114" s="70" t="s">
        <v>103</v>
      </c>
      <c r="D114" s="71"/>
      <c r="E114" s="71"/>
      <c r="F114" s="72"/>
      <c r="G114" s="7" t="s">
        <v>20</v>
      </c>
      <c r="H114" s="22">
        <v>4503</v>
      </c>
      <c r="I114" s="7">
        <v>2021</v>
      </c>
      <c r="J114" s="30">
        <v>541.5</v>
      </c>
      <c r="K114" s="24"/>
    </row>
    <row r="115" spans="2:11" ht="51" customHeight="1" x14ac:dyDescent="0.2">
      <c r="B115" s="29">
        <v>9</v>
      </c>
      <c r="C115" s="70" t="s">
        <v>104</v>
      </c>
      <c r="D115" s="71"/>
      <c r="E115" s="71"/>
      <c r="F115" s="72"/>
      <c r="G115" s="7" t="s">
        <v>20</v>
      </c>
      <c r="H115" s="22">
        <v>8806</v>
      </c>
      <c r="I115" s="7">
        <v>2021</v>
      </c>
      <c r="J115" s="30">
        <v>842</v>
      </c>
      <c r="K115" s="24"/>
    </row>
    <row r="116" spans="2:11" ht="26.25" customHeight="1" x14ac:dyDescent="0.2">
      <c r="B116" s="29">
        <v>10</v>
      </c>
      <c r="C116" s="73" t="s">
        <v>105</v>
      </c>
      <c r="D116" s="73"/>
      <c r="E116" s="73"/>
      <c r="F116" s="73"/>
      <c r="G116" s="7" t="s">
        <v>12</v>
      </c>
      <c r="H116" s="22">
        <v>3</v>
      </c>
      <c r="I116" s="7">
        <v>2021</v>
      </c>
      <c r="J116" s="30">
        <v>30</v>
      </c>
      <c r="K116" s="24"/>
    </row>
    <row r="117" spans="2:11" ht="22.5" customHeight="1" x14ac:dyDescent="0.2">
      <c r="B117" s="57" t="s">
        <v>13</v>
      </c>
      <c r="C117" s="57"/>
      <c r="D117" s="57"/>
      <c r="E117" s="57"/>
      <c r="F117" s="57"/>
      <c r="G117" s="57"/>
      <c r="H117" s="57"/>
      <c r="I117" s="57"/>
      <c r="J117" s="32">
        <f>SUM(J107:J116)</f>
        <v>18681.077600000001</v>
      </c>
      <c r="K117" s="32">
        <f>SUM(K107:K111)</f>
        <v>16417.099999999999</v>
      </c>
    </row>
    <row r="119" spans="2:11" ht="43.5" customHeight="1" x14ac:dyDescent="0.2">
      <c r="B119" s="84" t="s">
        <v>106</v>
      </c>
      <c r="C119" s="84"/>
      <c r="D119" s="84"/>
      <c r="E119" s="84"/>
      <c r="F119" s="84"/>
      <c r="G119" s="84"/>
      <c r="H119" s="84"/>
      <c r="I119" s="84"/>
      <c r="J119" s="84"/>
      <c r="K119" s="84"/>
    </row>
    <row r="120" spans="2:11" ht="30" customHeight="1" x14ac:dyDescent="0.2">
      <c r="B120" s="85" t="s">
        <v>1</v>
      </c>
      <c r="C120" s="87" t="s">
        <v>2</v>
      </c>
      <c r="D120" s="88"/>
      <c r="E120" s="88"/>
      <c r="F120" s="89"/>
      <c r="G120" s="93" t="s">
        <v>3</v>
      </c>
      <c r="H120" s="94"/>
      <c r="I120" s="85" t="s">
        <v>4</v>
      </c>
      <c r="J120" s="69" t="s">
        <v>18</v>
      </c>
      <c r="K120" s="69" t="s">
        <v>6</v>
      </c>
    </row>
    <row r="121" spans="2:11" ht="34.5" customHeight="1" x14ac:dyDescent="0.2">
      <c r="B121" s="86"/>
      <c r="C121" s="90"/>
      <c r="D121" s="91"/>
      <c r="E121" s="91"/>
      <c r="F121" s="92"/>
      <c r="G121" s="33" t="s">
        <v>7</v>
      </c>
      <c r="H121" s="33" t="s">
        <v>8</v>
      </c>
      <c r="I121" s="86"/>
      <c r="J121" s="69"/>
      <c r="K121" s="69"/>
    </row>
    <row r="122" spans="2:11" ht="30.75" customHeight="1" x14ac:dyDescent="0.2">
      <c r="B122" s="33">
        <v>1</v>
      </c>
      <c r="C122" s="95" t="s">
        <v>107</v>
      </c>
      <c r="D122" s="95"/>
      <c r="E122" s="95"/>
      <c r="F122" s="95"/>
      <c r="G122" s="34" t="s">
        <v>20</v>
      </c>
      <c r="H122" s="35">
        <v>181512</v>
      </c>
      <c r="I122" s="34">
        <v>2021</v>
      </c>
      <c r="J122" s="30">
        <v>9802.2999999999993</v>
      </c>
      <c r="K122" s="30">
        <f>1048.7+1048.7+1048.7+816.9+584.9+584.9+584.9+584.9</f>
        <v>6302.5999999999995</v>
      </c>
    </row>
    <row r="123" spans="2:11" ht="50.25" customHeight="1" x14ac:dyDescent="0.2">
      <c r="B123" s="33">
        <v>2</v>
      </c>
      <c r="C123" s="95" t="s">
        <v>108</v>
      </c>
      <c r="D123" s="95"/>
      <c r="E123" s="95"/>
      <c r="F123" s="95"/>
      <c r="G123" s="7" t="s">
        <v>12</v>
      </c>
      <c r="H123" s="17">
        <v>56</v>
      </c>
      <c r="I123" s="7">
        <v>2021</v>
      </c>
      <c r="J123" s="30">
        <v>729.4</v>
      </c>
      <c r="K123" s="24"/>
    </row>
    <row r="124" spans="2:11" ht="51.75" customHeight="1" x14ac:dyDescent="0.2">
      <c r="B124" s="33">
        <v>3</v>
      </c>
      <c r="C124" s="95" t="s">
        <v>109</v>
      </c>
      <c r="D124" s="95"/>
      <c r="E124" s="95"/>
      <c r="F124" s="95"/>
      <c r="G124" s="7" t="s">
        <v>12</v>
      </c>
      <c r="H124" s="17">
        <v>150</v>
      </c>
      <c r="I124" s="7">
        <v>2021</v>
      </c>
      <c r="J124" s="30">
        <f>H124*17</f>
        <v>2550</v>
      </c>
      <c r="K124" s="30">
        <v>1488</v>
      </c>
    </row>
    <row r="125" spans="2:11" ht="36" customHeight="1" x14ac:dyDescent="0.2">
      <c r="B125" s="33">
        <v>4</v>
      </c>
      <c r="C125" s="95" t="s">
        <v>110</v>
      </c>
      <c r="D125" s="95"/>
      <c r="E125" s="95"/>
      <c r="F125" s="95"/>
      <c r="G125" s="33" t="s">
        <v>12</v>
      </c>
      <c r="H125" s="36">
        <v>3190</v>
      </c>
      <c r="I125" s="33">
        <v>2021</v>
      </c>
      <c r="J125" s="37">
        <v>247.7</v>
      </c>
      <c r="K125" s="37">
        <v>195.8</v>
      </c>
    </row>
    <row r="126" spans="2:11" ht="38.25" customHeight="1" x14ac:dyDescent="0.2">
      <c r="B126" s="33">
        <v>5</v>
      </c>
      <c r="C126" s="95" t="s">
        <v>111</v>
      </c>
      <c r="D126" s="95"/>
      <c r="E126" s="95"/>
      <c r="F126" s="95"/>
      <c r="G126" s="33" t="s">
        <v>12</v>
      </c>
      <c r="H126" s="36">
        <v>13</v>
      </c>
      <c r="I126" s="33">
        <v>2021</v>
      </c>
      <c r="J126" s="37">
        <v>181.9</v>
      </c>
      <c r="K126" s="37">
        <f>76.4+15.7+6.8+6.8+6.8+6.8+6.8+6.9</f>
        <v>133</v>
      </c>
    </row>
    <row r="127" spans="2:11" ht="47.25" customHeight="1" x14ac:dyDescent="0.2">
      <c r="B127" s="33">
        <v>6</v>
      </c>
      <c r="C127" s="95" t="s">
        <v>112</v>
      </c>
      <c r="D127" s="95"/>
      <c r="E127" s="95"/>
      <c r="F127" s="95"/>
      <c r="G127" s="33" t="s">
        <v>113</v>
      </c>
      <c r="H127" s="36">
        <v>12</v>
      </c>
      <c r="I127" s="33">
        <v>2021</v>
      </c>
      <c r="J127" s="37">
        <v>99.5</v>
      </c>
      <c r="K127" s="37">
        <f>8.3+8.3+8.3+8.3+8.3+8.3+8.3+8.3+8.2</f>
        <v>74.599999999999994</v>
      </c>
    </row>
    <row r="128" spans="2:11" ht="34.5" customHeight="1" x14ac:dyDescent="0.2">
      <c r="B128" s="33">
        <v>7</v>
      </c>
      <c r="C128" s="95" t="s">
        <v>114</v>
      </c>
      <c r="D128" s="95"/>
      <c r="E128" s="95"/>
      <c r="F128" s="95"/>
      <c r="G128" s="33" t="s">
        <v>115</v>
      </c>
      <c r="H128" s="38" t="s">
        <v>116</v>
      </c>
      <c r="I128" s="33">
        <v>2021</v>
      </c>
      <c r="J128" s="37">
        <v>364.8</v>
      </c>
      <c r="K128" s="37">
        <v>133.6</v>
      </c>
    </row>
    <row r="129" spans="2:11" ht="19.5" customHeight="1" x14ac:dyDescent="0.2">
      <c r="B129" s="33">
        <v>8</v>
      </c>
      <c r="C129" s="95" t="s">
        <v>117</v>
      </c>
      <c r="D129" s="95"/>
      <c r="E129" s="95"/>
      <c r="F129" s="95"/>
      <c r="G129" s="33" t="s">
        <v>73</v>
      </c>
      <c r="H129" s="38">
        <v>1</v>
      </c>
      <c r="I129" s="33">
        <v>2021</v>
      </c>
      <c r="J129" s="37">
        <v>25.4</v>
      </c>
      <c r="K129" s="37"/>
    </row>
    <row r="130" spans="2:11" ht="18.75" customHeight="1" x14ac:dyDescent="0.2">
      <c r="B130" s="33">
        <v>9</v>
      </c>
      <c r="C130" s="81" t="s">
        <v>33</v>
      </c>
      <c r="D130" s="82"/>
      <c r="E130" s="82"/>
      <c r="F130" s="83"/>
      <c r="G130" s="33" t="s">
        <v>34</v>
      </c>
      <c r="H130" s="35">
        <v>1.6</v>
      </c>
      <c r="I130" s="33">
        <v>2021</v>
      </c>
      <c r="J130" s="37">
        <f>(J124+J128)*1.6%</f>
        <v>46.636800000000001</v>
      </c>
      <c r="K130" s="24"/>
    </row>
    <row r="131" spans="2:11" ht="22.5" customHeight="1" x14ac:dyDescent="0.2">
      <c r="B131" s="57" t="s">
        <v>13</v>
      </c>
      <c r="C131" s="57"/>
      <c r="D131" s="57"/>
      <c r="E131" s="57"/>
      <c r="F131" s="57"/>
      <c r="G131" s="57"/>
      <c r="H131" s="57"/>
      <c r="I131" s="57"/>
      <c r="J131" s="39">
        <f>SUM(J122:J130)</f>
        <v>14047.636799999998</v>
      </c>
      <c r="K131" s="39">
        <f>SUM(K122:K130)</f>
        <v>8327.6</v>
      </c>
    </row>
    <row r="133" spans="2:11" ht="45" customHeight="1" x14ac:dyDescent="0.2">
      <c r="B133" s="96" t="s">
        <v>118</v>
      </c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2:11" ht="27.75" customHeight="1" x14ac:dyDescent="0.2">
      <c r="B134" s="59" t="s">
        <v>1</v>
      </c>
      <c r="C134" s="78" t="s">
        <v>2</v>
      </c>
      <c r="D134" s="78"/>
      <c r="E134" s="78"/>
      <c r="F134" s="78"/>
      <c r="G134" s="77" t="s">
        <v>3</v>
      </c>
      <c r="H134" s="77"/>
      <c r="I134" s="77" t="s">
        <v>4</v>
      </c>
      <c r="J134" s="69" t="s">
        <v>18</v>
      </c>
      <c r="K134" s="69" t="s">
        <v>6</v>
      </c>
    </row>
    <row r="135" spans="2:11" ht="34.5" customHeight="1" x14ac:dyDescent="0.2">
      <c r="B135" s="60"/>
      <c r="C135" s="78"/>
      <c r="D135" s="78"/>
      <c r="E135" s="78"/>
      <c r="F135" s="78"/>
      <c r="G135" s="7" t="s">
        <v>7</v>
      </c>
      <c r="H135" s="7" t="s">
        <v>8</v>
      </c>
      <c r="I135" s="77"/>
      <c r="J135" s="69"/>
      <c r="K135" s="69"/>
    </row>
    <row r="136" spans="2:11" ht="61.5" customHeight="1" x14ac:dyDescent="0.2">
      <c r="B136" s="7">
        <v>1</v>
      </c>
      <c r="C136" s="73" t="s">
        <v>119</v>
      </c>
      <c r="D136" s="73"/>
      <c r="E136" s="73"/>
      <c r="F136" s="73"/>
      <c r="G136" s="7" t="s">
        <v>12</v>
      </c>
      <c r="H136" s="17">
        <v>334</v>
      </c>
      <c r="I136" s="7">
        <v>2021</v>
      </c>
      <c r="J136" s="30">
        <v>3206.9</v>
      </c>
      <c r="K136" s="24">
        <f>144.9+147.2+14.4</f>
        <v>306.5</v>
      </c>
    </row>
    <row r="137" spans="2:11" ht="30.75" customHeight="1" x14ac:dyDescent="0.2">
      <c r="B137" s="7">
        <v>2</v>
      </c>
      <c r="C137" s="73" t="s">
        <v>120</v>
      </c>
      <c r="D137" s="73"/>
      <c r="E137" s="73"/>
      <c r="F137" s="73"/>
      <c r="G137" s="7" t="s">
        <v>73</v>
      </c>
      <c r="H137" s="17">
        <v>1</v>
      </c>
      <c r="I137" s="7">
        <v>2021</v>
      </c>
      <c r="J137" s="30">
        <v>100</v>
      </c>
      <c r="K137" s="24"/>
    </row>
    <row r="138" spans="2:11" ht="22.5" customHeight="1" x14ac:dyDescent="0.2">
      <c r="B138" s="57" t="s">
        <v>13</v>
      </c>
      <c r="C138" s="57"/>
      <c r="D138" s="57"/>
      <c r="E138" s="57"/>
      <c r="F138" s="57"/>
      <c r="G138" s="57"/>
      <c r="H138" s="57"/>
      <c r="I138" s="57"/>
      <c r="J138" s="32">
        <f>SUM(J136:J137)</f>
        <v>3306.9</v>
      </c>
      <c r="K138" s="32">
        <f>SUM(K136)</f>
        <v>306.5</v>
      </c>
    </row>
    <row r="140" spans="2:11" ht="35.25" customHeight="1" x14ac:dyDescent="0.2">
      <c r="B140" s="58" t="s">
        <v>121</v>
      </c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2:11" ht="35.25" customHeight="1" x14ac:dyDescent="0.2">
      <c r="B141" s="77" t="s">
        <v>1</v>
      </c>
      <c r="C141" s="78" t="s">
        <v>2</v>
      </c>
      <c r="D141" s="78"/>
      <c r="E141" s="78"/>
      <c r="F141" s="78"/>
      <c r="G141" s="77" t="s">
        <v>3</v>
      </c>
      <c r="H141" s="77"/>
      <c r="I141" s="77" t="s">
        <v>4</v>
      </c>
      <c r="J141" s="69" t="s">
        <v>18</v>
      </c>
      <c r="K141" s="69" t="s">
        <v>6</v>
      </c>
    </row>
    <row r="142" spans="2:11" ht="35.25" customHeight="1" x14ac:dyDescent="0.2">
      <c r="B142" s="77"/>
      <c r="C142" s="78"/>
      <c r="D142" s="78"/>
      <c r="E142" s="78"/>
      <c r="F142" s="78"/>
      <c r="G142" s="7" t="s">
        <v>7</v>
      </c>
      <c r="H142" s="7" t="s">
        <v>8</v>
      </c>
      <c r="I142" s="77"/>
      <c r="J142" s="69"/>
      <c r="K142" s="69"/>
    </row>
    <row r="143" spans="2:11" ht="19.5" customHeight="1" x14ac:dyDescent="0.2">
      <c r="B143" s="7">
        <v>1</v>
      </c>
      <c r="C143" s="70" t="s">
        <v>122</v>
      </c>
      <c r="D143" s="71"/>
      <c r="E143" s="71"/>
      <c r="F143" s="72"/>
      <c r="G143" s="7" t="s">
        <v>12</v>
      </c>
      <c r="H143" s="31">
        <v>86</v>
      </c>
      <c r="I143" s="7">
        <v>2021</v>
      </c>
      <c r="J143" s="40">
        <v>750.6</v>
      </c>
      <c r="K143" s="40">
        <v>141.80000000000001</v>
      </c>
    </row>
    <row r="144" spans="2:11" ht="31.5" customHeight="1" x14ac:dyDescent="0.2">
      <c r="B144" s="7">
        <v>2</v>
      </c>
      <c r="C144" s="70" t="s">
        <v>123</v>
      </c>
      <c r="D144" s="71"/>
      <c r="E144" s="71"/>
      <c r="F144" s="72"/>
      <c r="G144" s="7" t="s">
        <v>124</v>
      </c>
      <c r="H144" s="31">
        <v>12</v>
      </c>
      <c r="I144" s="7">
        <v>2021</v>
      </c>
      <c r="J144" s="40">
        <v>108</v>
      </c>
      <c r="K144" s="40">
        <f>27+27+27</f>
        <v>81</v>
      </c>
    </row>
    <row r="145" spans="2:11" ht="30.75" customHeight="1" x14ac:dyDescent="0.2">
      <c r="B145" s="7">
        <v>3</v>
      </c>
      <c r="C145" s="70" t="s">
        <v>125</v>
      </c>
      <c r="D145" s="71"/>
      <c r="E145" s="71"/>
      <c r="F145" s="72"/>
      <c r="G145" s="7" t="s">
        <v>12</v>
      </c>
      <c r="H145" s="31">
        <v>81</v>
      </c>
      <c r="I145" s="7">
        <v>2021</v>
      </c>
      <c r="J145" s="40">
        <v>368.4</v>
      </c>
      <c r="K145" s="40">
        <v>323.89999999999998</v>
      </c>
    </row>
    <row r="146" spans="2:11" ht="33" customHeight="1" x14ac:dyDescent="0.2">
      <c r="B146" s="7">
        <v>4</v>
      </c>
      <c r="C146" s="70" t="s">
        <v>126</v>
      </c>
      <c r="D146" s="71"/>
      <c r="E146" s="71"/>
      <c r="F146" s="72"/>
      <c r="G146" s="7" t="s">
        <v>12</v>
      </c>
      <c r="H146" s="31">
        <v>79</v>
      </c>
      <c r="I146" s="7">
        <v>2021</v>
      </c>
      <c r="J146" s="40">
        <v>600.9</v>
      </c>
      <c r="K146" s="40">
        <v>168.1</v>
      </c>
    </row>
    <row r="147" spans="2:11" ht="24.75" customHeight="1" x14ac:dyDescent="0.2">
      <c r="B147" s="7">
        <v>5</v>
      </c>
      <c r="C147" s="70" t="s">
        <v>127</v>
      </c>
      <c r="D147" s="71"/>
      <c r="E147" s="71"/>
      <c r="F147" s="72"/>
      <c r="G147" s="7" t="s">
        <v>128</v>
      </c>
      <c r="H147" s="22">
        <v>7.7</v>
      </c>
      <c r="I147" s="7">
        <v>2021</v>
      </c>
      <c r="J147" s="40">
        <v>57.2</v>
      </c>
      <c r="K147" s="40">
        <v>11.8</v>
      </c>
    </row>
    <row r="148" spans="2:11" ht="22.5" customHeight="1" x14ac:dyDescent="0.2">
      <c r="B148" s="57" t="s">
        <v>13</v>
      </c>
      <c r="C148" s="57"/>
      <c r="D148" s="57"/>
      <c r="E148" s="57"/>
      <c r="F148" s="57"/>
      <c r="G148" s="57"/>
      <c r="H148" s="57"/>
      <c r="I148" s="57"/>
      <c r="J148" s="32">
        <f>SUM(J143:J147)</f>
        <v>1885.1000000000001</v>
      </c>
      <c r="K148" s="32">
        <f>SUM(K143:K147)</f>
        <v>726.6</v>
      </c>
    </row>
    <row r="150" spans="2:11" ht="51" customHeight="1" x14ac:dyDescent="0.2">
      <c r="B150" s="84" t="s">
        <v>129</v>
      </c>
      <c r="C150" s="84"/>
      <c r="D150" s="84"/>
      <c r="E150" s="84"/>
      <c r="F150" s="84"/>
      <c r="G150" s="84"/>
      <c r="H150" s="84"/>
      <c r="I150" s="84"/>
      <c r="J150" s="84"/>
      <c r="K150" s="84"/>
    </row>
    <row r="151" spans="2:11" ht="31.5" customHeight="1" x14ac:dyDescent="0.2">
      <c r="B151" s="85" t="s">
        <v>1</v>
      </c>
      <c r="C151" s="87" t="s">
        <v>2</v>
      </c>
      <c r="D151" s="88"/>
      <c r="E151" s="88"/>
      <c r="F151" s="89"/>
      <c r="G151" s="93" t="s">
        <v>3</v>
      </c>
      <c r="H151" s="94"/>
      <c r="I151" s="85" t="s">
        <v>4</v>
      </c>
      <c r="J151" s="69" t="s">
        <v>18</v>
      </c>
      <c r="K151" s="69" t="s">
        <v>6</v>
      </c>
    </row>
    <row r="152" spans="2:11" ht="31.5" customHeight="1" x14ac:dyDescent="0.2">
      <c r="B152" s="86"/>
      <c r="C152" s="90"/>
      <c r="D152" s="91"/>
      <c r="E152" s="91"/>
      <c r="F152" s="92"/>
      <c r="G152" s="33" t="s">
        <v>7</v>
      </c>
      <c r="H152" s="33" t="s">
        <v>8</v>
      </c>
      <c r="I152" s="86"/>
      <c r="J152" s="69"/>
      <c r="K152" s="69"/>
    </row>
    <row r="153" spans="2:11" ht="27.75" customHeight="1" x14ac:dyDescent="0.2">
      <c r="B153" s="33">
        <v>1</v>
      </c>
      <c r="C153" s="81" t="s">
        <v>130</v>
      </c>
      <c r="D153" s="82"/>
      <c r="E153" s="82"/>
      <c r="F153" s="83"/>
      <c r="G153" s="33" t="s">
        <v>12</v>
      </c>
      <c r="H153" s="41">
        <v>9</v>
      </c>
      <c r="I153" s="42">
        <v>2021</v>
      </c>
      <c r="J153" s="43">
        <v>540</v>
      </c>
      <c r="K153" s="43">
        <v>62.1</v>
      </c>
    </row>
    <row r="154" spans="2:11" ht="18.75" customHeight="1" x14ac:dyDescent="0.2">
      <c r="B154" s="33">
        <v>3</v>
      </c>
      <c r="C154" s="81" t="s">
        <v>33</v>
      </c>
      <c r="D154" s="82"/>
      <c r="E154" s="82"/>
      <c r="F154" s="83"/>
      <c r="G154" s="33" t="s">
        <v>34</v>
      </c>
      <c r="H154" s="44">
        <v>1.6</v>
      </c>
      <c r="I154" s="42">
        <v>2021</v>
      </c>
      <c r="J154" s="43">
        <f>J153*1.6%</f>
        <v>8.64</v>
      </c>
      <c r="K154" s="24"/>
    </row>
    <row r="155" spans="2:11" ht="22.5" customHeight="1" x14ac:dyDescent="0.2">
      <c r="B155" s="57" t="s">
        <v>13</v>
      </c>
      <c r="C155" s="57"/>
      <c r="D155" s="57"/>
      <c r="E155" s="57"/>
      <c r="F155" s="57"/>
      <c r="G155" s="57"/>
      <c r="H155" s="57"/>
      <c r="I155" s="57"/>
      <c r="J155" s="45">
        <f>SUM(J153:J154)</f>
        <v>548.64</v>
      </c>
      <c r="K155" s="45">
        <f>SUM(K153:K154)</f>
        <v>62.1</v>
      </c>
    </row>
    <row r="157" spans="2:11" ht="53.25" customHeight="1" x14ac:dyDescent="0.2">
      <c r="B157" s="58" t="s">
        <v>131</v>
      </c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2:11" ht="30" customHeight="1" x14ac:dyDescent="0.2">
      <c r="B158" s="59" t="s">
        <v>1</v>
      </c>
      <c r="C158" s="61" t="s">
        <v>2</v>
      </c>
      <c r="D158" s="62"/>
      <c r="E158" s="62"/>
      <c r="F158" s="63"/>
      <c r="G158" s="67" t="s">
        <v>3</v>
      </c>
      <c r="H158" s="68"/>
      <c r="I158" s="59" t="s">
        <v>4</v>
      </c>
      <c r="J158" s="69" t="s">
        <v>18</v>
      </c>
      <c r="K158" s="69" t="s">
        <v>6</v>
      </c>
    </row>
    <row r="159" spans="2:11" ht="30" customHeight="1" x14ac:dyDescent="0.2">
      <c r="B159" s="60"/>
      <c r="C159" s="64"/>
      <c r="D159" s="65"/>
      <c r="E159" s="65"/>
      <c r="F159" s="66"/>
      <c r="G159" s="7" t="s">
        <v>7</v>
      </c>
      <c r="H159" s="7" t="s">
        <v>8</v>
      </c>
      <c r="I159" s="60"/>
      <c r="J159" s="69"/>
      <c r="K159" s="69"/>
    </row>
    <row r="160" spans="2:11" ht="51.75" customHeight="1" x14ac:dyDescent="0.2">
      <c r="B160" s="7">
        <v>1</v>
      </c>
      <c r="C160" s="70" t="s">
        <v>132</v>
      </c>
      <c r="D160" s="71"/>
      <c r="E160" s="71"/>
      <c r="F160" s="72"/>
      <c r="G160" s="7" t="s">
        <v>73</v>
      </c>
      <c r="H160" s="7">
        <v>3</v>
      </c>
      <c r="I160" s="21">
        <v>2021</v>
      </c>
      <c r="J160" s="40">
        <v>60</v>
      </c>
      <c r="K160" s="40">
        <v>60</v>
      </c>
    </row>
    <row r="161" spans="2:11" ht="52.5" customHeight="1" x14ac:dyDescent="0.2">
      <c r="B161" s="7">
        <v>2</v>
      </c>
      <c r="C161" s="70" t="s">
        <v>133</v>
      </c>
      <c r="D161" s="71"/>
      <c r="E161" s="71"/>
      <c r="F161" s="72"/>
      <c r="G161" s="7" t="s">
        <v>12</v>
      </c>
      <c r="H161" s="7">
        <v>1000</v>
      </c>
      <c r="I161" s="21">
        <v>2021</v>
      </c>
      <c r="J161" s="40">
        <v>60</v>
      </c>
      <c r="K161" s="40">
        <v>4.5</v>
      </c>
    </row>
    <row r="162" spans="2:11" ht="45" customHeight="1" x14ac:dyDescent="0.2">
      <c r="B162" s="7">
        <v>3</v>
      </c>
      <c r="C162" s="70" t="s">
        <v>134</v>
      </c>
      <c r="D162" s="71"/>
      <c r="E162" s="71"/>
      <c r="F162" s="72"/>
      <c r="G162" s="7" t="s">
        <v>73</v>
      </c>
      <c r="H162" s="7">
        <v>1</v>
      </c>
      <c r="I162" s="21">
        <v>2021</v>
      </c>
      <c r="J162" s="40">
        <v>60</v>
      </c>
      <c r="K162" s="24"/>
    </row>
    <row r="163" spans="2:11" ht="23.25" customHeight="1" x14ac:dyDescent="0.2">
      <c r="B163" s="7">
        <v>4</v>
      </c>
      <c r="C163" s="70" t="s">
        <v>135</v>
      </c>
      <c r="D163" s="71"/>
      <c r="E163" s="71"/>
      <c r="F163" s="72"/>
      <c r="G163" s="7" t="s">
        <v>73</v>
      </c>
      <c r="H163" s="7">
        <v>5</v>
      </c>
      <c r="I163" s="21">
        <v>2021</v>
      </c>
      <c r="J163" s="40">
        <v>50</v>
      </c>
      <c r="K163" s="24"/>
    </row>
    <row r="164" spans="2:11" ht="17.25" customHeight="1" x14ac:dyDescent="0.2">
      <c r="B164" s="7">
        <v>5</v>
      </c>
      <c r="C164" s="70" t="s">
        <v>136</v>
      </c>
      <c r="D164" s="71"/>
      <c r="E164" s="71"/>
      <c r="F164" s="72"/>
      <c r="G164" s="7" t="s">
        <v>73</v>
      </c>
      <c r="H164" s="7">
        <v>1</v>
      </c>
      <c r="I164" s="21">
        <v>2021</v>
      </c>
      <c r="J164" s="40">
        <v>200</v>
      </c>
      <c r="K164" s="24"/>
    </row>
    <row r="165" spans="2:11" ht="22.5" customHeight="1" x14ac:dyDescent="0.2">
      <c r="B165" s="57" t="s">
        <v>13</v>
      </c>
      <c r="C165" s="57"/>
      <c r="D165" s="57"/>
      <c r="E165" s="57"/>
      <c r="F165" s="57"/>
      <c r="G165" s="57"/>
      <c r="H165" s="57"/>
      <c r="I165" s="57"/>
      <c r="J165" s="46">
        <f>SUM(J160:J164)</f>
        <v>430</v>
      </c>
      <c r="K165" s="46">
        <f>SUM(K160:K164)</f>
        <v>64.5</v>
      </c>
    </row>
    <row r="167" spans="2:11" ht="40.5" customHeight="1" x14ac:dyDescent="0.2">
      <c r="B167" s="58" t="s">
        <v>137</v>
      </c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2:11" ht="31.5" customHeight="1" x14ac:dyDescent="0.2">
      <c r="B168" s="59" t="s">
        <v>1</v>
      </c>
      <c r="C168" s="61" t="s">
        <v>2</v>
      </c>
      <c r="D168" s="62"/>
      <c r="E168" s="62"/>
      <c r="F168" s="63"/>
      <c r="G168" s="67" t="s">
        <v>3</v>
      </c>
      <c r="H168" s="68"/>
      <c r="I168" s="79" t="s">
        <v>4</v>
      </c>
      <c r="J168" s="69" t="s">
        <v>5</v>
      </c>
      <c r="K168" s="69" t="s">
        <v>6</v>
      </c>
    </row>
    <row r="169" spans="2:11" ht="31.5" customHeight="1" x14ac:dyDescent="0.2">
      <c r="B169" s="60"/>
      <c r="C169" s="64"/>
      <c r="D169" s="65"/>
      <c r="E169" s="65"/>
      <c r="F169" s="66"/>
      <c r="G169" s="7" t="s">
        <v>7</v>
      </c>
      <c r="H169" s="7" t="s">
        <v>8</v>
      </c>
      <c r="I169" s="80"/>
      <c r="J169" s="69"/>
      <c r="K169" s="69"/>
    </row>
    <row r="170" spans="2:11" ht="19.5" customHeight="1" x14ac:dyDescent="0.2">
      <c r="B170" s="7">
        <v>1</v>
      </c>
      <c r="C170" s="74" t="s">
        <v>138</v>
      </c>
      <c r="D170" s="75"/>
      <c r="E170" s="75"/>
      <c r="F170" s="76"/>
      <c r="G170" s="7" t="s">
        <v>12</v>
      </c>
      <c r="H170" s="31">
        <v>5</v>
      </c>
      <c r="I170" s="21">
        <v>2021</v>
      </c>
      <c r="J170" s="40">
        <v>10</v>
      </c>
      <c r="K170" s="24"/>
    </row>
    <row r="171" spans="2:11" ht="22.5" customHeight="1" x14ac:dyDescent="0.2">
      <c r="B171" s="57" t="s">
        <v>13</v>
      </c>
      <c r="C171" s="57"/>
      <c r="D171" s="57"/>
      <c r="E171" s="57"/>
      <c r="F171" s="57"/>
      <c r="G171" s="57"/>
      <c r="H171" s="57"/>
      <c r="I171" s="57"/>
      <c r="J171" s="46">
        <f>SUM(J170)</f>
        <v>10</v>
      </c>
      <c r="K171" s="46">
        <f>SUM(K170)</f>
        <v>0</v>
      </c>
    </row>
    <row r="173" spans="2:11" ht="52.5" customHeight="1" x14ac:dyDescent="0.2">
      <c r="B173" s="47"/>
      <c r="C173" s="58" t="s">
        <v>139</v>
      </c>
      <c r="D173" s="58"/>
      <c r="E173" s="58"/>
      <c r="F173" s="58"/>
      <c r="G173" s="58"/>
      <c r="H173" s="58"/>
      <c r="I173" s="58"/>
      <c r="J173" s="58"/>
      <c r="K173" s="58"/>
    </row>
    <row r="174" spans="2:11" ht="33" customHeight="1" x14ac:dyDescent="0.2">
      <c r="B174" s="77" t="s">
        <v>1</v>
      </c>
      <c r="C174" s="78" t="s">
        <v>2</v>
      </c>
      <c r="D174" s="78"/>
      <c r="E174" s="78"/>
      <c r="F174" s="78"/>
      <c r="G174" s="77" t="s">
        <v>3</v>
      </c>
      <c r="H174" s="77"/>
      <c r="I174" s="77" t="s">
        <v>4</v>
      </c>
      <c r="J174" s="69" t="s">
        <v>140</v>
      </c>
      <c r="K174" s="69" t="s">
        <v>6</v>
      </c>
    </row>
    <row r="175" spans="2:11" ht="33" customHeight="1" x14ac:dyDescent="0.2">
      <c r="B175" s="77"/>
      <c r="C175" s="78"/>
      <c r="D175" s="78"/>
      <c r="E175" s="78"/>
      <c r="F175" s="78"/>
      <c r="G175" s="7" t="s">
        <v>7</v>
      </c>
      <c r="H175" s="7" t="s">
        <v>8</v>
      </c>
      <c r="I175" s="77"/>
      <c r="J175" s="69"/>
      <c r="K175" s="69"/>
    </row>
    <row r="176" spans="2:11" ht="33.75" customHeight="1" x14ac:dyDescent="0.2">
      <c r="B176" s="16">
        <v>1</v>
      </c>
      <c r="C176" s="73" t="s">
        <v>141</v>
      </c>
      <c r="D176" s="73"/>
      <c r="E176" s="73"/>
      <c r="F176" s="73"/>
      <c r="G176" s="7" t="s">
        <v>12</v>
      </c>
      <c r="H176" s="7">
        <v>3000</v>
      </c>
      <c r="I176" s="16">
        <v>2021</v>
      </c>
      <c r="J176" s="48">
        <v>92.4</v>
      </c>
      <c r="K176" s="48">
        <v>92.4</v>
      </c>
    </row>
    <row r="177" spans="2:11" ht="33.75" customHeight="1" x14ac:dyDescent="0.2">
      <c r="B177" s="16">
        <v>2</v>
      </c>
      <c r="C177" s="73" t="s">
        <v>142</v>
      </c>
      <c r="D177" s="73"/>
      <c r="E177" s="73"/>
      <c r="F177" s="73"/>
      <c r="G177" s="7" t="s">
        <v>73</v>
      </c>
      <c r="H177" s="17">
        <v>5</v>
      </c>
      <c r="I177" s="16">
        <v>2021</v>
      </c>
      <c r="J177" s="48">
        <v>421</v>
      </c>
      <c r="K177" s="48"/>
    </row>
    <row r="178" spans="2:11" ht="47.25" customHeight="1" x14ac:dyDescent="0.2">
      <c r="B178" s="16">
        <v>3</v>
      </c>
      <c r="C178" s="73" t="s">
        <v>143</v>
      </c>
      <c r="D178" s="73"/>
      <c r="E178" s="73"/>
      <c r="F178" s="73"/>
      <c r="G178" s="7" t="s">
        <v>38</v>
      </c>
      <c r="H178" s="17">
        <v>1</v>
      </c>
      <c r="I178" s="16">
        <v>2021</v>
      </c>
      <c r="J178" s="48">
        <v>94.3</v>
      </c>
      <c r="K178" s="48">
        <v>94.2</v>
      </c>
    </row>
    <row r="179" spans="2:11" ht="19.5" customHeight="1" x14ac:dyDescent="0.2">
      <c r="B179" s="16">
        <v>4</v>
      </c>
      <c r="C179" s="73" t="s">
        <v>33</v>
      </c>
      <c r="D179" s="73"/>
      <c r="E179" s="73"/>
      <c r="F179" s="73"/>
      <c r="G179" s="7" t="s">
        <v>34</v>
      </c>
      <c r="H179" s="19">
        <v>1.6</v>
      </c>
      <c r="I179" s="16">
        <v>2021</v>
      </c>
      <c r="J179" s="48">
        <f>J178*1.6%</f>
        <v>1.5087999999999999</v>
      </c>
      <c r="K179" s="48"/>
    </row>
    <row r="180" spans="2:11" ht="22.5" customHeight="1" x14ac:dyDescent="0.2">
      <c r="B180" s="57" t="s">
        <v>13</v>
      </c>
      <c r="C180" s="57"/>
      <c r="D180" s="57"/>
      <c r="E180" s="57"/>
      <c r="F180" s="57"/>
      <c r="G180" s="57"/>
      <c r="H180" s="57"/>
      <c r="I180" s="57"/>
      <c r="J180" s="49">
        <f>SUM(J176:J179)</f>
        <v>609.20879999999988</v>
      </c>
      <c r="K180" s="49">
        <f>SUM(K176:K179)</f>
        <v>186.60000000000002</v>
      </c>
    </row>
    <row r="182" spans="2:11" ht="34.5" customHeight="1" x14ac:dyDescent="0.2">
      <c r="B182" s="58" t="s">
        <v>144</v>
      </c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2:11" ht="33" customHeight="1" x14ac:dyDescent="0.2">
      <c r="B183" s="59" t="s">
        <v>1</v>
      </c>
      <c r="C183" s="61" t="s">
        <v>2</v>
      </c>
      <c r="D183" s="62"/>
      <c r="E183" s="62"/>
      <c r="F183" s="63"/>
      <c r="G183" s="67" t="s">
        <v>3</v>
      </c>
      <c r="H183" s="68"/>
      <c r="I183" s="59" t="s">
        <v>4</v>
      </c>
      <c r="J183" s="69" t="s">
        <v>5</v>
      </c>
      <c r="K183" s="69" t="s">
        <v>6</v>
      </c>
    </row>
    <row r="184" spans="2:11" ht="33" customHeight="1" x14ac:dyDescent="0.2">
      <c r="B184" s="60"/>
      <c r="C184" s="64"/>
      <c r="D184" s="65"/>
      <c r="E184" s="65"/>
      <c r="F184" s="66"/>
      <c r="G184" s="7" t="s">
        <v>7</v>
      </c>
      <c r="H184" s="7" t="s">
        <v>8</v>
      </c>
      <c r="I184" s="60"/>
      <c r="J184" s="69"/>
      <c r="K184" s="69"/>
    </row>
    <row r="185" spans="2:11" ht="18.75" customHeight="1" x14ac:dyDescent="0.2">
      <c r="B185" s="7">
        <v>1</v>
      </c>
      <c r="C185" s="70" t="s">
        <v>145</v>
      </c>
      <c r="D185" s="71"/>
      <c r="E185" s="71"/>
      <c r="F185" s="72"/>
      <c r="G185" s="7" t="s">
        <v>12</v>
      </c>
      <c r="H185" s="7">
        <v>500</v>
      </c>
      <c r="I185" s="7">
        <v>2021</v>
      </c>
      <c r="J185" s="40">
        <v>28.7</v>
      </c>
      <c r="K185" s="24">
        <v>25.2</v>
      </c>
    </row>
    <row r="186" spans="2:11" ht="15" x14ac:dyDescent="0.2">
      <c r="B186" s="7">
        <v>2</v>
      </c>
      <c r="C186" s="70" t="s">
        <v>146</v>
      </c>
      <c r="D186" s="71"/>
      <c r="E186" s="71"/>
      <c r="F186" s="72"/>
      <c r="G186" s="7" t="s">
        <v>12</v>
      </c>
      <c r="H186" s="7">
        <v>700</v>
      </c>
      <c r="I186" s="7">
        <v>2021</v>
      </c>
      <c r="J186" s="40">
        <v>35.200000000000003</v>
      </c>
      <c r="K186" s="24">
        <v>34.299999999999997</v>
      </c>
    </row>
    <row r="187" spans="2:11" ht="22.5" customHeight="1" x14ac:dyDescent="0.2">
      <c r="B187" s="57" t="s">
        <v>13</v>
      </c>
      <c r="C187" s="57"/>
      <c r="D187" s="57"/>
      <c r="E187" s="57"/>
      <c r="F187" s="57"/>
      <c r="G187" s="57"/>
      <c r="H187" s="57"/>
      <c r="I187" s="57"/>
      <c r="J187" s="50">
        <f>SUM(J185:J186)</f>
        <v>63.900000000000006</v>
      </c>
      <c r="K187" s="50">
        <f>SUM(K185:K186)</f>
        <v>59.5</v>
      </c>
    </row>
    <row r="189" spans="2:11" ht="51" customHeight="1" x14ac:dyDescent="0.2">
      <c r="B189" s="58" t="s">
        <v>147</v>
      </c>
      <c r="C189" s="58"/>
      <c r="D189" s="58"/>
      <c r="E189" s="58"/>
      <c r="F189" s="58"/>
      <c r="G189" s="58"/>
      <c r="H189" s="58"/>
      <c r="I189" s="58"/>
      <c r="J189" s="58"/>
      <c r="K189" s="58"/>
    </row>
    <row r="190" spans="2:11" ht="33.75" customHeight="1" x14ac:dyDescent="0.2">
      <c r="B190" s="59" t="s">
        <v>1</v>
      </c>
      <c r="C190" s="61" t="s">
        <v>2</v>
      </c>
      <c r="D190" s="62"/>
      <c r="E190" s="62"/>
      <c r="F190" s="63"/>
      <c r="G190" s="67" t="s">
        <v>3</v>
      </c>
      <c r="H190" s="68"/>
      <c r="I190" s="59" t="s">
        <v>4</v>
      </c>
      <c r="J190" s="69" t="s">
        <v>5</v>
      </c>
      <c r="K190" s="69" t="s">
        <v>6</v>
      </c>
    </row>
    <row r="191" spans="2:11" ht="33.75" customHeight="1" x14ac:dyDescent="0.2">
      <c r="B191" s="60"/>
      <c r="C191" s="64"/>
      <c r="D191" s="65"/>
      <c r="E191" s="65"/>
      <c r="F191" s="66"/>
      <c r="G191" s="7" t="s">
        <v>7</v>
      </c>
      <c r="H191" s="7" t="s">
        <v>8</v>
      </c>
      <c r="I191" s="60"/>
      <c r="J191" s="69"/>
      <c r="K191" s="69"/>
    </row>
    <row r="192" spans="2:11" ht="53.25" customHeight="1" x14ac:dyDescent="0.2">
      <c r="B192" s="7">
        <v>1</v>
      </c>
      <c r="C192" s="70" t="s">
        <v>148</v>
      </c>
      <c r="D192" s="71"/>
      <c r="E192" s="71"/>
      <c r="F192" s="72"/>
      <c r="G192" s="16" t="s">
        <v>12</v>
      </c>
      <c r="H192" s="7">
        <v>1500</v>
      </c>
      <c r="I192" s="7">
        <v>2021</v>
      </c>
      <c r="J192" s="40">
        <v>52.8</v>
      </c>
      <c r="K192" s="24">
        <v>52.8</v>
      </c>
    </row>
    <row r="193" spans="2:11" ht="22.5" customHeight="1" x14ac:dyDescent="0.2">
      <c r="B193" s="57" t="s">
        <v>13</v>
      </c>
      <c r="C193" s="57"/>
      <c r="D193" s="57"/>
      <c r="E193" s="57"/>
      <c r="F193" s="57"/>
      <c r="G193" s="57"/>
      <c r="H193" s="57"/>
      <c r="I193" s="57"/>
      <c r="J193" s="46">
        <f>SUM(J192)</f>
        <v>52.8</v>
      </c>
      <c r="K193" s="46">
        <f>SUM(K192)</f>
        <v>52.8</v>
      </c>
    </row>
    <row r="195" spans="2:11" ht="68.25" customHeight="1" x14ac:dyDescent="0.2">
      <c r="B195" s="58" t="s">
        <v>149</v>
      </c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2:11" ht="31.5" customHeight="1" x14ac:dyDescent="0.2">
      <c r="B196" s="59" t="s">
        <v>1</v>
      </c>
      <c r="C196" s="61" t="s">
        <v>2</v>
      </c>
      <c r="D196" s="62"/>
      <c r="E196" s="62"/>
      <c r="F196" s="63"/>
      <c r="G196" s="67" t="s">
        <v>3</v>
      </c>
      <c r="H196" s="68"/>
      <c r="I196" s="59" t="s">
        <v>4</v>
      </c>
      <c r="J196" s="69" t="s">
        <v>5</v>
      </c>
      <c r="K196" s="69" t="s">
        <v>6</v>
      </c>
    </row>
    <row r="197" spans="2:11" ht="31.5" customHeight="1" x14ac:dyDescent="0.2">
      <c r="B197" s="60"/>
      <c r="C197" s="64"/>
      <c r="D197" s="65"/>
      <c r="E197" s="65"/>
      <c r="F197" s="66"/>
      <c r="G197" s="7" t="s">
        <v>7</v>
      </c>
      <c r="H197" s="7" t="s">
        <v>8</v>
      </c>
      <c r="I197" s="60"/>
      <c r="J197" s="69"/>
      <c r="K197" s="69"/>
    </row>
    <row r="198" spans="2:11" ht="33.75" customHeight="1" x14ac:dyDescent="0.2">
      <c r="B198" s="7">
        <v>1</v>
      </c>
      <c r="C198" s="70" t="s">
        <v>150</v>
      </c>
      <c r="D198" s="71"/>
      <c r="E198" s="71"/>
      <c r="F198" s="72"/>
      <c r="G198" s="7" t="s">
        <v>12</v>
      </c>
      <c r="H198" s="7">
        <v>1500</v>
      </c>
      <c r="I198" s="7">
        <v>2021</v>
      </c>
      <c r="J198" s="40">
        <v>32.4</v>
      </c>
      <c r="K198" s="24">
        <v>32.4</v>
      </c>
    </row>
    <row r="199" spans="2:11" ht="22.5" customHeight="1" x14ac:dyDescent="0.2">
      <c r="B199" s="57" t="s">
        <v>13</v>
      </c>
      <c r="C199" s="57"/>
      <c r="D199" s="57"/>
      <c r="E199" s="57"/>
      <c r="F199" s="57"/>
      <c r="G199" s="57"/>
      <c r="H199" s="57"/>
      <c r="I199" s="57"/>
      <c r="J199" s="46">
        <f>SUM(J198)</f>
        <v>32.4</v>
      </c>
      <c r="K199" s="46">
        <f>SUM(K198)</f>
        <v>32.4</v>
      </c>
    </row>
    <row r="201" spans="2:11" ht="48.75" customHeight="1" x14ac:dyDescent="0.2">
      <c r="B201" s="58" t="s">
        <v>151</v>
      </c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2:11" ht="26.25" customHeight="1" x14ac:dyDescent="0.2">
      <c r="B202" s="59" t="s">
        <v>1</v>
      </c>
      <c r="C202" s="61" t="s">
        <v>2</v>
      </c>
      <c r="D202" s="62"/>
      <c r="E202" s="62"/>
      <c r="F202" s="63"/>
      <c r="G202" s="67" t="s">
        <v>3</v>
      </c>
      <c r="H202" s="68"/>
      <c r="I202" s="59" t="s">
        <v>152</v>
      </c>
      <c r="J202" s="69" t="s">
        <v>18</v>
      </c>
      <c r="K202" s="69" t="s">
        <v>6</v>
      </c>
    </row>
    <row r="203" spans="2:11" ht="33.75" customHeight="1" x14ac:dyDescent="0.2">
      <c r="B203" s="60"/>
      <c r="C203" s="64"/>
      <c r="D203" s="65"/>
      <c r="E203" s="65"/>
      <c r="F203" s="66"/>
      <c r="G203" s="7" t="s">
        <v>41</v>
      </c>
      <c r="H203" s="7" t="s">
        <v>8</v>
      </c>
      <c r="I203" s="60"/>
      <c r="J203" s="69"/>
      <c r="K203" s="69"/>
    </row>
    <row r="204" spans="2:11" ht="48" customHeight="1" x14ac:dyDescent="0.2">
      <c r="B204" s="7">
        <v>1</v>
      </c>
      <c r="C204" s="54" t="s">
        <v>153</v>
      </c>
      <c r="D204" s="55"/>
      <c r="E204" s="55"/>
      <c r="F204" s="56"/>
      <c r="G204" s="7" t="s">
        <v>12</v>
      </c>
      <c r="H204" s="31">
        <v>380</v>
      </c>
      <c r="I204" s="16">
        <v>2021</v>
      </c>
      <c r="J204" s="19">
        <v>32.5</v>
      </c>
      <c r="K204" s="30">
        <v>32.5</v>
      </c>
    </row>
    <row r="205" spans="2:11" ht="40.5" customHeight="1" x14ac:dyDescent="0.2">
      <c r="B205" s="7">
        <v>2</v>
      </c>
      <c r="C205" s="54" t="s">
        <v>154</v>
      </c>
      <c r="D205" s="55"/>
      <c r="E205" s="55"/>
      <c r="F205" s="56"/>
      <c r="G205" s="7" t="s">
        <v>155</v>
      </c>
      <c r="H205" s="31">
        <v>450</v>
      </c>
      <c r="I205" s="16">
        <v>2021</v>
      </c>
      <c r="J205" s="19">
        <v>499.5</v>
      </c>
      <c r="K205" s="30">
        <v>499.5</v>
      </c>
    </row>
    <row r="206" spans="2:11" ht="65.25" customHeight="1" x14ac:dyDescent="0.2">
      <c r="B206" s="7">
        <v>3</v>
      </c>
      <c r="C206" s="54" t="s">
        <v>156</v>
      </c>
      <c r="D206" s="55"/>
      <c r="E206" s="55"/>
      <c r="F206" s="56"/>
      <c r="G206" s="7" t="s">
        <v>16</v>
      </c>
      <c r="H206" s="31">
        <v>100</v>
      </c>
      <c r="I206" s="16">
        <v>2021</v>
      </c>
      <c r="J206" s="19">
        <v>115</v>
      </c>
      <c r="K206" s="30">
        <v>60</v>
      </c>
    </row>
    <row r="207" spans="2:11" ht="51" customHeight="1" x14ac:dyDescent="0.2">
      <c r="B207" s="7">
        <v>4</v>
      </c>
      <c r="C207" s="54" t="s">
        <v>157</v>
      </c>
      <c r="D207" s="55"/>
      <c r="E207" s="55"/>
      <c r="F207" s="56"/>
      <c r="G207" s="7" t="s">
        <v>12</v>
      </c>
      <c r="H207" s="31">
        <v>68</v>
      </c>
      <c r="I207" s="16">
        <v>2021</v>
      </c>
      <c r="J207" s="19">
        <v>15</v>
      </c>
      <c r="K207" s="30">
        <v>15</v>
      </c>
    </row>
    <row r="208" spans="2:11" ht="48" customHeight="1" x14ac:dyDescent="0.2">
      <c r="B208" s="7">
        <v>5</v>
      </c>
      <c r="C208" s="54" t="s">
        <v>158</v>
      </c>
      <c r="D208" s="55"/>
      <c r="E208" s="55"/>
      <c r="F208" s="56"/>
      <c r="G208" s="7" t="s">
        <v>73</v>
      </c>
      <c r="H208" s="31">
        <v>1</v>
      </c>
      <c r="I208" s="16">
        <v>2021</v>
      </c>
      <c r="J208" s="19">
        <v>400</v>
      </c>
      <c r="K208" s="30">
        <v>399</v>
      </c>
    </row>
    <row r="209" spans="2:11" ht="79.5" customHeight="1" x14ac:dyDescent="0.2">
      <c r="B209" s="7">
        <v>6</v>
      </c>
      <c r="C209" s="54" t="s">
        <v>159</v>
      </c>
      <c r="D209" s="55"/>
      <c r="E209" s="55"/>
      <c r="F209" s="56"/>
      <c r="G209" s="7" t="s">
        <v>12</v>
      </c>
      <c r="H209" s="7">
        <v>860</v>
      </c>
      <c r="I209" s="16">
        <v>2021</v>
      </c>
      <c r="J209" s="19">
        <v>77</v>
      </c>
      <c r="K209" s="30">
        <v>35.299999999999997</v>
      </c>
    </row>
    <row r="210" spans="2:11" ht="37.5" customHeight="1" x14ac:dyDescent="0.2">
      <c r="B210" s="16">
        <v>7</v>
      </c>
      <c r="C210" s="54" t="s">
        <v>160</v>
      </c>
      <c r="D210" s="55"/>
      <c r="E210" s="55"/>
      <c r="F210" s="56"/>
      <c r="G210" s="7" t="s">
        <v>73</v>
      </c>
      <c r="H210" s="31">
        <v>3</v>
      </c>
      <c r="I210" s="16">
        <v>2021</v>
      </c>
      <c r="J210" s="19">
        <v>2500</v>
      </c>
      <c r="K210" s="30">
        <v>2</v>
      </c>
    </row>
    <row r="211" spans="2:11" ht="48.75" customHeight="1" x14ac:dyDescent="0.2">
      <c r="B211" s="7">
        <v>8</v>
      </c>
      <c r="C211" s="54" t="s">
        <v>161</v>
      </c>
      <c r="D211" s="55"/>
      <c r="E211" s="55"/>
      <c r="F211" s="56"/>
      <c r="G211" s="7" t="s">
        <v>12</v>
      </c>
      <c r="H211" s="31">
        <v>1600</v>
      </c>
      <c r="I211" s="16">
        <v>2021</v>
      </c>
      <c r="J211" s="19">
        <v>576</v>
      </c>
      <c r="K211" s="30">
        <v>576</v>
      </c>
    </row>
    <row r="212" spans="2:11" ht="33.75" customHeight="1" x14ac:dyDescent="0.2">
      <c r="B212" s="16">
        <v>9</v>
      </c>
      <c r="C212" s="54" t="s">
        <v>162</v>
      </c>
      <c r="D212" s="55"/>
      <c r="E212" s="55"/>
      <c r="F212" s="56"/>
      <c r="G212" s="7" t="s">
        <v>73</v>
      </c>
      <c r="H212" s="31">
        <v>1</v>
      </c>
      <c r="I212" s="16">
        <v>2021</v>
      </c>
      <c r="J212" s="19">
        <v>310</v>
      </c>
      <c r="K212" s="24">
        <v>310</v>
      </c>
    </row>
    <row r="213" spans="2:11" ht="34.5" customHeight="1" x14ac:dyDescent="0.2">
      <c r="B213" s="7">
        <v>10</v>
      </c>
      <c r="C213" s="54" t="s">
        <v>163</v>
      </c>
      <c r="D213" s="55"/>
      <c r="E213" s="55"/>
      <c r="F213" s="56"/>
      <c r="G213" s="7" t="s">
        <v>12</v>
      </c>
      <c r="H213" s="31">
        <v>250</v>
      </c>
      <c r="I213" s="16">
        <v>2021</v>
      </c>
      <c r="J213" s="19">
        <v>150</v>
      </c>
      <c r="K213" s="30">
        <v>148.19999999999999</v>
      </c>
    </row>
    <row r="214" spans="2:11" ht="34.5" customHeight="1" x14ac:dyDescent="0.2">
      <c r="B214" s="16">
        <v>11</v>
      </c>
      <c r="C214" s="70" t="s">
        <v>164</v>
      </c>
      <c r="D214" s="71"/>
      <c r="E214" s="71"/>
      <c r="F214" s="72"/>
      <c r="G214" s="7" t="s">
        <v>73</v>
      </c>
      <c r="H214" s="31">
        <v>10</v>
      </c>
      <c r="I214" s="16">
        <v>2021</v>
      </c>
      <c r="J214" s="19">
        <v>100</v>
      </c>
      <c r="K214" s="30">
        <f>6+5</f>
        <v>11</v>
      </c>
    </row>
    <row r="215" spans="2:11" ht="36.75" customHeight="1" x14ac:dyDescent="0.2">
      <c r="B215" s="7">
        <v>12</v>
      </c>
      <c r="C215" s="54" t="s">
        <v>165</v>
      </c>
      <c r="D215" s="55"/>
      <c r="E215" s="55"/>
      <c r="F215" s="56"/>
      <c r="G215" s="7" t="s">
        <v>73</v>
      </c>
      <c r="H215" s="31">
        <v>300</v>
      </c>
      <c r="I215" s="16">
        <v>2021</v>
      </c>
      <c r="J215" s="19">
        <v>250</v>
      </c>
      <c r="K215" s="24"/>
    </row>
    <row r="216" spans="2:11" ht="75" customHeight="1" x14ac:dyDescent="0.2">
      <c r="B216" s="16">
        <v>13</v>
      </c>
      <c r="C216" s="54" t="s">
        <v>166</v>
      </c>
      <c r="D216" s="55"/>
      <c r="E216" s="55"/>
      <c r="F216" s="56"/>
      <c r="G216" s="7" t="s">
        <v>12</v>
      </c>
      <c r="H216" s="31">
        <v>9831</v>
      </c>
      <c r="I216" s="16">
        <v>2021</v>
      </c>
      <c r="J216" s="19">
        <v>2007.2</v>
      </c>
      <c r="K216" s="24"/>
    </row>
    <row r="217" spans="2:11" ht="22.5" customHeight="1" x14ac:dyDescent="0.2">
      <c r="B217" s="57" t="s">
        <v>13</v>
      </c>
      <c r="C217" s="57"/>
      <c r="D217" s="57"/>
      <c r="E217" s="57"/>
      <c r="F217" s="57"/>
      <c r="G217" s="57"/>
      <c r="H217" s="57"/>
      <c r="I217" s="57"/>
      <c r="J217" s="32">
        <f>SUM(J204:J216)</f>
        <v>7032.2</v>
      </c>
      <c r="K217" s="32">
        <f>SUM(K204:K216)</f>
        <v>2088.5</v>
      </c>
    </row>
    <row r="219" spans="2:11" ht="69.75" customHeight="1" x14ac:dyDescent="0.2">
      <c r="B219" s="58" t="s">
        <v>167</v>
      </c>
      <c r="C219" s="58"/>
      <c r="D219" s="58"/>
      <c r="E219" s="58"/>
      <c r="F219" s="58"/>
      <c r="G219" s="58"/>
      <c r="H219" s="58"/>
      <c r="I219" s="58"/>
      <c r="J219" s="58"/>
      <c r="K219" s="58"/>
    </row>
    <row r="220" spans="2:11" ht="24.75" customHeight="1" x14ac:dyDescent="0.2">
      <c r="B220" s="59" t="s">
        <v>1</v>
      </c>
      <c r="C220" s="61" t="s">
        <v>2</v>
      </c>
      <c r="D220" s="62"/>
      <c r="E220" s="62"/>
      <c r="F220" s="63"/>
      <c r="G220" s="67" t="s">
        <v>3</v>
      </c>
      <c r="H220" s="68"/>
      <c r="I220" s="59" t="s">
        <v>4</v>
      </c>
      <c r="J220" s="69" t="s">
        <v>5</v>
      </c>
      <c r="K220" s="69" t="s">
        <v>6</v>
      </c>
    </row>
    <row r="221" spans="2:11" ht="39.75" customHeight="1" x14ac:dyDescent="0.2">
      <c r="B221" s="60"/>
      <c r="C221" s="64"/>
      <c r="D221" s="65"/>
      <c r="E221" s="65"/>
      <c r="F221" s="66"/>
      <c r="G221" s="7" t="s">
        <v>7</v>
      </c>
      <c r="H221" s="7" t="s">
        <v>8</v>
      </c>
      <c r="I221" s="60"/>
      <c r="J221" s="69"/>
      <c r="K221" s="69"/>
    </row>
    <row r="222" spans="2:11" ht="29.25" customHeight="1" x14ac:dyDescent="0.2">
      <c r="B222" s="7">
        <v>1</v>
      </c>
      <c r="C222" s="54" t="s">
        <v>168</v>
      </c>
      <c r="D222" s="55"/>
      <c r="E222" s="55"/>
      <c r="F222" s="56"/>
      <c r="G222" s="7" t="s">
        <v>73</v>
      </c>
      <c r="H222" s="7">
        <v>1</v>
      </c>
      <c r="I222" s="21">
        <v>2021</v>
      </c>
      <c r="J222" s="14">
        <v>1300</v>
      </c>
      <c r="K222" s="24"/>
    </row>
    <row r="223" spans="2:11" ht="27.75" customHeight="1" x14ac:dyDescent="0.2">
      <c r="B223" s="7">
        <v>2</v>
      </c>
      <c r="C223" s="54" t="s">
        <v>169</v>
      </c>
      <c r="D223" s="55"/>
      <c r="E223" s="55"/>
      <c r="F223" s="56"/>
      <c r="G223" s="7" t="s">
        <v>73</v>
      </c>
      <c r="H223" s="7">
        <v>1</v>
      </c>
      <c r="I223" s="21">
        <v>2021</v>
      </c>
      <c r="J223" s="14">
        <v>344.2</v>
      </c>
      <c r="K223" s="14">
        <f>6.3+22.1+7.8+28.2</f>
        <v>64.400000000000006</v>
      </c>
    </row>
    <row r="224" spans="2:11" ht="22.5" customHeight="1" x14ac:dyDescent="0.2">
      <c r="B224" s="57" t="s">
        <v>13</v>
      </c>
      <c r="C224" s="57"/>
      <c r="D224" s="57"/>
      <c r="E224" s="57"/>
      <c r="F224" s="57"/>
      <c r="G224" s="57"/>
      <c r="H224" s="57"/>
      <c r="I224" s="57"/>
      <c r="J224" s="15">
        <f>SUM(J222:J223)</f>
        <v>1644.2</v>
      </c>
      <c r="K224" s="15">
        <f>SUM(K222:K223)</f>
        <v>64.400000000000006</v>
      </c>
    </row>
    <row r="226" spans="2:11" ht="36" customHeight="1" x14ac:dyDescent="0.2">
      <c r="B226" s="58" t="s">
        <v>170</v>
      </c>
      <c r="C226" s="58"/>
      <c r="D226" s="58"/>
      <c r="E226" s="58"/>
      <c r="F226" s="58"/>
      <c r="G226" s="58"/>
      <c r="H226" s="58"/>
      <c r="I226" s="58"/>
      <c r="J226" s="58"/>
      <c r="K226" s="58"/>
    </row>
    <row r="227" spans="2:11" ht="32.25" customHeight="1" x14ac:dyDescent="0.2">
      <c r="B227" s="59" t="s">
        <v>1</v>
      </c>
      <c r="C227" s="61" t="s">
        <v>2</v>
      </c>
      <c r="D227" s="62"/>
      <c r="E227" s="62"/>
      <c r="F227" s="63"/>
      <c r="G227" s="67" t="s">
        <v>3</v>
      </c>
      <c r="H227" s="68"/>
      <c r="I227" s="59" t="s">
        <v>4</v>
      </c>
      <c r="J227" s="69" t="s">
        <v>171</v>
      </c>
      <c r="K227" s="69" t="s">
        <v>6</v>
      </c>
    </row>
    <row r="228" spans="2:11" ht="45" customHeight="1" x14ac:dyDescent="0.2">
      <c r="B228" s="60"/>
      <c r="C228" s="64"/>
      <c r="D228" s="65"/>
      <c r="E228" s="65"/>
      <c r="F228" s="66"/>
      <c r="G228" s="7" t="s">
        <v>7</v>
      </c>
      <c r="H228" s="7" t="s">
        <v>8</v>
      </c>
      <c r="I228" s="60"/>
      <c r="J228" s="69"/>
      <c r="K228" s="69"/>
    </row>
    <row r="229" spans="2:11" ht="17.25" customHeight="1" x14ac:dyDescent="0.2">
      <c r="B229" s="7">
        <v>1</v>
      </c>
      <c r="C229" s="54" t="s">
        <v>172</v>
      </c>
      <c r="D229" s="55"/>
      <c r="E229" s="55"/>
      <c r="F229" s="56"/>
      <c r="G229" s="13" t="s">
        <v>173</v>
      </c>
      <c r="H229" s="31">
        <v>10000</v>
      </c>
      <c r="I229" s="16">
        <v>2021</v>
      </c>
      <c r="J229" s="30">
        <v>2290.8000000000002</v>
      </c>
      <c r="K229" s="30">
        <f>101.6+129.5+103.9+127.1+127.1+103.9+129.5+101.6+104+127.1-7.2+101.6+129.5+127.1+104+129.4+101.6</f>
        <v>1841.2999999999997</v>
      </c>
    </row>
    <row r="230" spans="2:11" ht="17.25" customHeight="1" x14ac:dyDescent="0.2">
      <c r="B230" s="7">
        <v>2</v>
      </c>
      <c r="C230" s="54" t="s">
        <v>174</v>
      </c>
      <c r="D230" s="55"/>
      <c r="E230" s="55"/>
      <c r="F230" s="56"/>
      <c r="G230" s="13" t="s">
        <v>173</v>
      </c>
      <c r="H230" s="31">
        <v>100</v>
      </c>
      <c r="I230" s="16">
        <v>2021</v>
      </c>
      <c r="J230" s="30">
        <v>192</v>
      </c>
      <c r="K230" s="24">
        <f>2.4+2.4+2.4</f>
        <v>7.1999999999999993</v>
      </c>
    </row>
    <row r="231" spans="2:11" ht="22.5" customHeight="1" x14ac:dyDescent="0.2">
      <c r="B231" s="57" t="s">
        <v>13</v>
      </c>
      <c r="C231" s="57"/>
      <c r="D231" s="57"/>
      <c r="E231" s="57"/>
      <c r="F231" s="57"/>
      <c r="G231" s="57"/>
      <c r="H231" s="57"/>
      <c r="I231" s="57"/>
      <c r="J231" s="32">
        <f>SUM(J229:J230)</f>
        <v>2482.8000000000002</v>
      </c>
      <c r="K231" s="32">
        <f>SUM(K229:K230)</f>
        <v>1848.4999999999998</v>
      </c>
    </row>
    <row r="233" spans="2:11" ht="39.75" customHeight="1" x14ac:dyDescent="0.2">
      <c r="B233" s="58" t="s">
        <v>175</v>
      </c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2:11" ht="39" customHeight="1" x14ac:dyDescent="0.2">
      <c r="B234" s="59" t="s">
        <v>1</v>
      </c>
      <c r="C234" s="61" t="s">
        <v>2</v>
      </c>
      <c r="D234" s="62"/>
      <c r="E234" s="62"/>
      <c r="F234" s="63"/>
      <c r="G234" s="67" t="s">
        <v>3</v>
      </c>
      <c r="H234" s="68"/>
      <c r="I234" s="59" t="s">
        <v>4</v>
      </c>
      <c r="J234" s="69" t="s">
        <v>171</v>
      </c>
      <c r="K234" s="69" t="s">
        <v>6</v>
      </c>
    </row>
    <row r="235" spans="2:11" ht="39" customHeight="1" x14ac:dyDescent="0.2">
      <c r="B235" s="60"/>
      <c r="C235" s="64"/>
      <c r="D235" s="65"/>
      <c r="E235" s="65"/>
      <c r="F235" s="66"/>
      <c r="G235" s="7" t="s">
        <v>7</v>
      </c>
      <c r="H235" s="7" t="s">
        <v>8</v>
      </c>
      <c r="I235" s="60"/>
      <c r="J235" s="69"/>
      <c r="K235" s="69"/>
    </row>
    <row r="236" spans="2:11" ht="20.25" customHeight="1" x14ac:dyDescent="0.2">
      <c r="B236" s="7">
        <v>1</v>
      </c>
      <c r="C236" s="54" t="s">
        <v>176</v>
      </c>
      <c r="D236" s="55"/>
      <c r="E236" s="55"/>
      <c r="F236" s="56"/>
      <c r="G236" s="7" t="s">
        <v>73</v>
      </c>
      <c r="H236" s="7">
        <v>24</v>
      </c>
      <c r="I236" s="16">
        <v>2021</v>
      </c>
      <c r="J236" s="23">
        <v>300</v>
      </c>
      <c r="K236" s="24"/>
    </row>
    <row r="237" spans="2:11" ht="20.25" customHeight="1" x14ac:dyDescent="0.2">
      <c r="B237" s="7">
        <v>2</v>
      </c>
      <c r="C237" s="54" t="s">
        <v>177</v>
      </c>
      <c r="D237" s="55"/>
      <c r="E237" s="55"/>
      <c r="F237" s="56"/>
      <c r="G237" s="7" t="s">
        <v>124</v>
      </c>
      <c r="H237" s="7">
        <v>12</v>
      </c>
      <c r="I237" s="16">
        <v>2021</v>
      </c>
      <c r="J237" s="23">
        <v>240</v>
      </c>
      <c r="K237" s="30">
        <f>60+60</f>
        <v>120</v>
      </c>
    </row>
    <row r="238" spans="2:11" ht="22.5" customHeight="1" x14ac:dyDescent="0.2">
      <c r="B238" s="57" t="s">
        <v>13</v>
      </c>
      <c r="C238" s="57"/>
      <c r="D238" s="57"/>
      <c r="E238" s="57"/>
      <c r="F238" s="57"/>
      <c r="G238" s="57"/>
      <c r="H238" s="57"/>
      <c r="I238" s="57"/>
      <c r="J238" s="52">
        <f>SUM(J236:J237)</f>
        <v>540</v>
      </c>
      <c r="K238" s="52">
        <f>SUM(K236:K237)</f>
        <v>120</v>
      </c>
    </row>
    <row r="240" spans="2:11" ht="46.5" customHeight="1" x14ac:dyDescent="0.2">
      <c r="B240" s="53" t="s">
        <v>178</v>
      </c>
      <c r="C240" s="53"/>
      <c r="D240" s="53"/>
      <c r="E240" s="53"/>
      <c r="F240" s="53"/>
      <c r="G240" s="53"/>
      <c r="H240" s="53"/>
      <c r="I240" s="53"/>
      <c r="J240" s="53"/>
      <c r="K240" s="53"/>
    </row>
    <row r="241" spans="2:11" ht="70.5" customHeight="1" x14ac:dyDescent="0.2">
      <c r="B241" s="53" t="s">
        <v>179</v>
      </c>
      <c r="C241" s="53"/>
      <c r="D241" s="53"/>
      <c r="E241" s="53"/>
      <c r="F241" s="53"/>
      <c r="G241" s="53"/>
      <c r="H241" s="53"/>
      <c r="I241" s="53"/>
      <c r="J241" s="53"/>
      <c r="K241" s="53"/>
    </row>
    <row r="242" spans="2:11" ht="66.75" customHeight="1" x14ac:dyDescent="0.2">
      <c r="B242" s="53" t="s">
        <v>180</v>
      </c>
      <c r="C242" s="53"/>
      <c r="D242" s="53"/>
      <c r="E242" s="53"/>
      <c r="F242" s="53"/>
      <c r="G242" s="53"/>
      <c r="H242" s="53"/>
      <c r="I242" s="53"/>
      <c r="J242" s="53"/>
      <c r="K242" s="53"/>
    </row>
    <row r="243" spans="2:11" ht="67.5" customHeight="1" x14ac:dyDescent="0.2">
      <c r="B243" s="53" t="s">
        <v>181</v>
      </c>
      <c r="C243" s="53"/>
      <c r="D243" s="53"/>
      <c r="E243" s="53"/>
      <c r="F243" s="53"/>
      <c r="G243" s="53"/>
      <c r="H243" s="53"/>
      <c r="I243" s="53"/>
      <c r="J243" s="53"/>
      <c r="K243" s="53"/>
    </row>
    <row r="244" spans="2:11" ht="73.5" customHeight="1" x14ac:dyDescent="0.2">
      <c r="B244" s="53" t="s">
        <v>182</v>
      </c>
      <c r="C244" s="53"/>
      <c r="D244" s="53"/>
      <c r="E244" s="53"/>
      <c r="F244" s="53"/>
      <c r="G244" s="53"/>
      <c r="H244" s="53"/>
      <c r="I244" s="53"/>
      <c r="J244" s="53"/>
      <c r="K244" s="53"/>
    </row>
    <row r="245" spans="2:11" ht="73.5" customHeight="1" x14ac:dyDescent="0.2">
      <c r="B245" s="53" t="s">
        <v>183</v>
      </c>
      <c r="C245" s="53"/>
      <c r="D245" s="53"/>
      <c r="E245" s="53"/>
      <c r="F245" s="53"/>
      <c r="G245" s="53"/>
      <c r="H245" s="53"/>
      <c r="I245" s="53"/>
      <c r="J245" s="53"/>
      <c r="K245" s="53"/>
    </row>
    <row r="246" spans="2:11" ht="73.5" customHeight="1" x14ac:dyDescent="0.2">
      <c r="B246" s="53" t="s">
        <v>184</v>
      </c>
      <c r="C246" s="53"/>
      <c r="D246" s="53"/>
      <c r="E246" s="53"/>
      <c r="F246" s="53"/>
      <c r="G246" s="53"/>
      <c r="H246" s="53"/>
      <c r="I246" s="53"/>
      <c r="J246" s="53"/>
      <c r="K246" s="53"/>
    </row>
  </sheetData>
  <mergeCells count="309">
    <mergeCell ref="H1:J1"/>
    <mergeCell ref="B2:K2"/>
    <mergeCell ref="B3:B4"/>
    <mergeCell ref="C3:F4"/>
    <mergeCell ref="G3:H3"/>
    <mergeCell ref="I3:I4"/>
    <mergeCell ref="J3:J4"/>
    <mergeCell ref="K3:K4"/>
    <mergeCell ref="C5:F5"/>
    <mergeCell ref="C6:F6"/>
    <mergeCell ref="C7:F7"/>
    <mergeCell ref="B8:I8"/>
    <mergeCell ref="B10:K10"/>
    <mergeCell ref="B11:B12"/>
    <mergeCell ref="C11:F12"/>
    <mergeCell ref="G11:H11"/>
    <mergeCell ref="I11:I12"/>
    <mergeCell ref="J11:J12"/>
    <mergeCell ref="K11:K12"/>
    <mergeCell ref="C13:F13"/>
    <mergeCell ref="B14:I14"/>
    <mergeCell ref="B16:K16"/>
    <mergeCell ref="B17:B18"/>
    <mergeCell ref="C17:F18"/>
    <mergeCell ref="G17:H17"/>
    <mergeCell ref="I17:I18"/>
    <mergeCell ref="J17:J18"/>
    <mergeCell ref="K17:K18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31:F31"/>
    <mergeCell ref="C32:F32"/>
    <mergeCell ref="B33:I33"/>
    <mergeCell ref="B35:K35"/>
    <mergeCell ref="B36:B37"/>
    <mergeCell ref="C36:F37"/>
    <mergeCell ref="G36:H36"/>
    <mergeCell ref="I36:I37"/>
    <mergeCell ref="J36:J37"/>
    <mergeCell ref="K36:K37"/>
    <mergeCell ref="K44:K45"/>
    <mergeCell ref="C46:F46"/>
    <mergeCell ref="C47:F47"/>
    <mergeCell ref="C48:F48"/>
    <mergeCell ref="C49:F49"/>
    <mergeCell ref="C50:F50"/>
    <mergeCell ref="C38:F38"/>
    <mergeCell ref="C39:F39"/>
    <mergeCell ref="C40:F40"/>
    <mergeCell ref="B41:I41"/>
    <mergeCell ref="B43:K43"/>
    <mergeCell ref="B44:B45"/>
    <mergeCell ref="C44:F45"/>
    <mergeCell ref="G44:H44"/>
    <mergeCell ref="I44:I45"/>
    <mergeCell ref="J44:J45"/>
    <mergeCell ref="C57:F57"/>
    <mergeCell ref="C58:F58"/>
    <mergeCell ref="C59:F59"/>
    <mergeCell ref="C60:F60"/>
    <mergeCell ref="C61:F61"/>
    <mergeCell ref="C62:F62"/>
    <mergeCell ref="C51:F51"/>
    <mergeCell ref="C52:F52"/>
    <mergeCell ref="C53:F53"/>
    <mergeCell ref="C54:F54"/>
    <mergeCell ref="C55:F55"/>
    <mergeCell ref="C56:F56"/>
    <mergeCell ref="C69:F69"/>
    <mergeCell ref="C70:F70"/>
    <mergeCell ref="C71:F71"/>
    <mergeCell ref="C72:F72"/>
    <mergeCell ref="C73:F73"/>
    <mergeCell ref="C74:F74"/>
    <mergeCell ref="C63:F63"/>
    <mergeCell ref="C64:F64"/>
    <mergeCell ref="C65:F65"/>
    <mergeCell ref="C66:F66"/>
    <mergeCell ref="C67:F67"/>
    <mergeCell ref="C68:F68"/>
    <mergeCell ref="C81:F81"/>
    <mergeCell ref="C82:F82"/>
    <mergeCell ref="C83:F83"/>
    <mergeCell ref="C84:F84"/>
    <mergeCell ref="C85:F85"/>
    <mergeCell ref="C86:F86"/>
    <mergeCell ref="C75:F75"/>
    <mergeCell ref="B76:I76"/>
    <mergeCell ref="B78:K78"/>
    <mergeCell ref="B79:B80"/>
    <mergeCell ref="C79:F80"/>
    <mergeCell ref="G79:H79"/>
    <mergeCell ref="I79:I80"/>
    <mergeCell ref="J79:J80"/>
    <mergeCell ref="K79:K80"/>
    <mergeCell ref="C93:F93"/>
    <mergeCell ref="C94:F94"/>
    <mergeCell ref="C95:F95"/>
    <mergeCell ref="C96:F96"/>
    <mergeCell ref="C97:F97"/>
    <mergeCell ref="C98:F98"/>
    <mergeCell ref="C87:F87"/>
    <mergeCell ref="C88:F88"/>
    <mergeCell ref="C89:F89"/>
    <mergeCell ref="C90:F90"/>
    <mergeCell ref="C91:F91"/>
    <mergeCell ref="C92:F92"/>
    <mergeCell ref="C99:F99"/>
    <mergeCell ref="C100:F100"/>
    <mergeCell ref="C101:F101"/>
    <mergeCell ref="B102:I102"/>
    <mergeCell ref="B104:K104"/>
    <mergeCell ref="B105:B106"/>
    <mergeCell ref="C105:F106"/>
    <mergeCell ref="G105:H105"/>
    <mergeCell ref="I105:I106"/>
    <mergeCell ref="J105:J106"/>
    <mergeCell ref="C112:F112"/>
    <mergeCell ref="C113:F113"/>
    <mergeCell ref="C114:F114"/>
    <mergeCell ref="C115:F115"/>
    <mergeCell ref="C116:F116"/>
    <mergeCell ref="B117:I117"/>
    <mergeCell ref="K105:K106"/>
    <mergeCell ref="C107:F107"/>
    <mergeCell ref="C108:F108"/>
    <mergeCell ref="C109:F109"/>
    <mergeCell ref="C110:F110"/>
    <mergeCell ref="C111:F111"/>
    <mergeCell ref="C122:F122"/>
    <mergeCell ref="C123:F123"/>
    <mergeCell ref="C124:F124"/>
    <mergeCell ref="C125:F125"/>
    <mergeCell ref="C126:F126"/>
    <mergeCell ref="C127:F127"/>
    <mergeCell ref="B119:K119"/>
    <mergeCell ref="B120:B121"/>
    <mergeCell ref="C120:F121"/>
    <mergeCell ref="G120:H120"/>
    <mergeCell ref="I120:I121"/>
    <mergeCell ref="J120:J121"/>
    <mergeCell ref="K120:K121"/>
    <mergeCell ref="C128:F128"/>
    <mergeCell ref="C129:F129"/>
    <mergeCell ref="C130:F130"/>
    <mergeCell ref="B131:I131"/>
    <mergeCell ref="B133:K133"/>
    <mergeCell ref="B134:B135"/>
    <mergeCell ref="C134:F135"/>
    <mergeCell ref="G134:H134"/>
    <mergeCell ref="I134:I135"/>
    <mergeCell ref="J134:J135"/>
    <mergeCell ref="K134:K135"/>
    <mergeCell ref="C136:F136"/>
    <mergeCell ref="C137:F137"/>
    <mergeCell ref="B138:I138"/>
    <mergeCell ref="B140:K140"/>
    <mergeCell ref="B141:B142"/>
    <mergeCell ref="C141:F142"/>
    <mergeCell ref="G141:H141"/>
    <mergeCell ref="I141:I142"/>
    <mergeCell ref="J141:J142"/>
    <mergeCell ref="B148:I148"/>
    <mergeCell ref="B150:K150"/>
    <mergeCell ref="B151:B152"/>
    <mergeCell ref="C151:F152"/>
    <mergeCell ref="G151:H151"/>
    <mergeCell ref="I151:I152"/>
    <mergeCell ref="J151:J152"/>
    <mergeCell ref="K151:K152"/>
    <mergeCell ref="K141:K142"/>
    <mergeCell ref="C143:F143"/>
    <mergeCell ref="C144:F144"/>
    <mergeCell ref="C145:F145"/>
    <mergeCell ref="C146:F146"/>
    <mergeCell ref="C147:F147"/>
    <mergeCell ref="C153:F153"/>
    <mergeCell ref="C154:F154"/>
    <mergeCell ref="B155:I155"/>
    <mergeCell ref="B157:K157"/>
    <mergeCell ref="B158:B159"/>
    <mergeCell ref="C158:F159"/>
    <mergeCell ref="G158:H158"/>
    <mergeCell ref="I158:I159"/>
    <mergeCell ref="J158:J159"/>
    <mergeCell ref="K158:K159"/>
    <mergeCell ref="B167:K167"/>
    <mergeCell ref="B168:B169"/>
    <mergeCell ref="C168:F169"/>
    <mergeCell ref="G168:H168"/>
    <mergeCell ref="I168:I169"/>
    <mergeCell ref="J168:J169"/>
    <mergeCell ref="K168:K169"/>
    <mergeCell ref="C160:F160"/>
    <mergeCell ref="C161:F161"/>
    <mergeCell ref="C162:F162"/>
    <mergeCell ref="C163:F163"/>
    <mergeCell ref="C164:F164"/>
    <mergeCell ref="B165:I165"/>
    <mergeCell ref="C170:F170"/>
    <mergeCell ref="B171:I171"/>
    <mergeCell ref="C173:K173"/>
    <mergeCell ref="B174:B175"/>
    <mergeCell ref="C174:F175"/>
    <mergeCell ref="G174:H174"/>
    <mergeCell ref="I174:I175"/>
    <mergeCell ref="J174:J175"/>
    <mergeCell ref="K174:K175"/>
    <mergeCell ref="B183:B184"/>
    <mergeCell ref="C183:F184"/>
    <mergeCell ref="G183:H183"/>
    <mergeCell ref="I183:I184"/>
    <mergeCell ref="J183:J184"/>
    <mergeCell ref="K183:K184"/>
    <mergeCell ref="C176:F176"/>
    <mergeCell ref="C177:F177"/>
    <mergeCell ref="C178:F178"/>
    <mergeCell ref="C179:F179"/>
    <mergeCell ref="B180:I180"/>
    <mergeCell ref="B182:K182"/>
    <mergeCell ref="C185:F185"/>
    <mergeCell ref="C186:F186"/>
    <mergeCell ref="B187:I187"/>
    <mergeCell ref="B189:K189"/>
    <mergeCell ref="B190:B191"/>
    <mergeCell ref="C190:F191"/>
    <mergeCell ref="G190:H190"/>
    <mergeCell ref="I190:I191"/>
    <mergeCell ref="J190:J191"/>
    <mergeCell ref="K190:K191"/>
    <mergeCell ref="C192:F192"/>
    <mergeCell ref="B193:I193"/>
    <mergeCell ref="B195:K195"/>
    <mergeCell ref="B196:B197"/>
    <mergeCell ref="C196:F197"/>
    <mergeCell ref="G196:H196"/>
    <mergeCell ref="I196:I197"/>
    <mergeCell ref="J196:J197"/>
    <mergeCell ref="K196:K197"/>
    <mergeCell ref="C198:F198"/>
    <mergeCell ref="B199:I199"/>
    <mergeCell ref="B201:K201"/>
    <mergeCell ref="B202:B203"/>
    <mergeCell ref="C202:F203"/>
    <mergeCell ref="G202:H202"/>
    <mergeCell ref="I202:I203"/>
    <mergeCell ref="J202:J203"/>
    <mergeCell ref="K202:K203"/>
    <mergeCell ref="C210:F210"/>
    <mergeCell ref="C211:F211"/>
    <mergeCell ref="C212:F212"/>
    <mergeCell ref="C213:F213"/>
    <mergeCell ref="C214:F214"/>
    <mergeCell ref="C215:F215"/>
    <mergeCell ref="C204:F204"/>
    <mergeCell ref="C205:F205"/>
    <mergeCell ref="C206:F206"/>
    <mergeCell ref="C207:F207"/>
    <mergeCell ref="C208:F208"/>
    <mergeCell ref="C209:F209"/>
    <mergeCell ref="C216:F216"/>
    <mergeCell ref="B217:I217"/>
    <mergeCell ref="B219:K219"/>
    <mergeCell ref="B220:B221"/>
    <mergeCell ref="C220:F221"/>
    <mergeCell ref="G220:H220"/>
    <mergeCell ref="I220:I221"/>
    <mergeCell ref="J220:J221"/>
    <mergeCell ref="K220:K221"/>
    <mergeCell ref="C222:F222"/>
    <mergeCell ref="C223:F223"/>
    <mergeCell ref="B224:I224"/>
    <mergeCell ref="B226:K226"/>
    <mergeCell ref="B227:B228"/>
    <mergeCell ref="C227:F228"/>
    <mergeCell ref="G227:H227"/>
    <mergeCell ref="I227:I228"/>
    <mergeCell ref="J227:J228"/>
    <mergeCell ref="K227:K228"/>
    <mergeCell ref="C229:F229"/>
    <mergeCell ref="C230:F230"/>
    <mergeCell ref="B231:I231"/>
    <mergeCell ref="B233:K233"/>
    <mergeCell ref="B234:B235"/>
    <mergeCell ref="C234:F235"/>
    <mergeCell ref="G234:H234"/>
    <mergeCell ref="I234:I235"/>
    <mergeCell ref="J234:J235"/>
    <mergeCell ref="K234:K235"/>
    <mergeCell ref="B243:K243"/>
    <mergeCell ref="B244:K244"/>
    <mergeCell ref="B245:K245"/>
    <mergeCell ref="B246:K246"/>
    <mergeCell ref="C236:F236"/>
    <mergeCell ref="C237:F237"/>
    <mergeCell ref="B238:I238"/>
    <mergeCell ref="B240:K240"/>
    <mergeCell ref="B241:K241"/>
    <mergeCell ref="B242:K2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МП 2021 (9 месяцев)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2021-10-08T07:17:30Z</dcterms:created>
  <dcterms:modified xsi:type="dcterms:W3CDTF">2021-10-08T07:36:11Z</dcterms:modified>
</cp:coreProperties>
</file>