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E8460A0F-D6D3-4338-9E3E-4A8D1EDFDDE7}" xr6:coauthVersionLast="47" xr6:coauthVersionMax="47" xr10:uidLastSave="{00000000-0000-0000-0000-000000000000}"/>
  <bookViews>
    <workbookView xWindow="-120" yWindow="-120" windowWidth="29040" windowHeight="15840" tabRatio="957" xr2:uid="{00000000-000D-0000-FFFF-FFFF00000000}"/>
  </bookViews>
  <sheets>
    <sheet name="свод по МП 2021 (за год)" sheetId="17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6" i="17" l="1"/>
  <c r="K235" i="17" l="1"/>
  <c r="K236" i="17"/>
  <c r="K216" i="17"/>
  <c r="J216" i="17"/>
  <c r="K178" i="17" l="1"/>
  <c r="K162" i="17" l="1"/>
  <c r="K148" i="17"/>
  <c r="K144" i="17" l="1"/>
  <c r="K135" i="17" l="1"/>
  <c r="K125" i="17" l="1"/>
  <c r="K121" i="17"/>
  <c r="K127" i="17"/>
  <c r="K126" i="17"/>
  <c r="J116" i="17" l="1"/>
  <c r="K103" i="17" l="1"/>
  <c r="K89" i="17"/>
  <c r="K102" i="17"/>
  <c r="K96" i="17"/>
  <c r="K25" i="17"/>
  <c r="K23" i="17"/>
  <c r="K26" i="17"/>
  <c r="J238" i="17" l="1"/>
  <c r="J137" i="17"/>
  <c r="K238" i="17" l="1"/>
  <c r="K222" i="17"/>
  <c r="K155" i="17"/>
  <c r="K136" i="17"/>
  <c r="K124" i="17"/>
  <c r="J129" i="17"/>
  <c r="J130" i="17" s="1"/>
  <c r="J115" i="17"/>
  <c r="K110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K95" i="17"/>
  <c r="J102" i="17" l="1"/>
  <c r="K137" i="17"/>
  <c r="K24" i="17" l="1"/>
  <c r="K76" i="17"/>
  <c r="K78" i="17" s="1"/>
  <c r="J230" i="17"/>
  <c r="J223" i="17"/>
  <c r="K223" i="17"/>
  <c r="K213" i="17"/>
  <c r="K198" i="17"/>
  <c r="J198" i="17"/>
  <c r="K192" i="17"/>
  <c r="J192" i="17"/>
  <c r="K186" i="17"/>
  <c r="J186" i="17"/>
  <c r="K179" i="17"/>
  <c r="J179" i="17"/>
  <c r="K172" i="17"/>
  <c r="J172" i="17"/>
  <c r="K166" i="17"/>
  <c r="J166" i="17"/>
  <c r="K156" i="17"/>
  <c r="J156" i="17"/>
  <c r="J150" i="17"/>
  <c r="K150" i="17"/>
  <c r="K43" i="17"/>
  <c r="J43" i="17"/>
  <c r="J23" i="17"/>
  <c r="J35" i="17" s="1"/>
  <c r="J36" i="17" s="1"/>
  <c r="J14" i="17"/>
  <c r="K13" i="17"/>
  <c r="K14" i="17" s="1"/>
  <c r="K8" i="17"/>
  <c r="J8" i="17"/>
  <c r="K230" i="17" l="1"/>
  <c r="K130" i="17"/>
  <c r="K36" i="17"/>
  <c r="J77" i="17"/>
  <c r="J78" i="17" s="1"/>
  <c r="J103" i="17" l="1"/>
</calcChain>
</file>

<file path=xl/sharedStrings.xml><?xml version="1.0" encoding="utf-8"?>
<sst xmlns="http://schemas.openxmlformats.org/spreadsheetml/2006/main" count="478" uniqueCount="179">
  <si>
    <t>№ п/п</t>
  </si>
  <si>
    <t>Наименование и адрес исполнения мероприятия</t>
  </si>
  <si>
    <t>ед.изм</t>
  </si>
  <si>
    <t>кол-во</t>
  </si>
  <si>
    <t>м2</t>
  </si>
  <si>
    <t>ед</t>
  </si>
  <si>
    <t>%</t>
  </si>
  <si>
    <t>ед. изм</t>
  </si>
  <si>
    <t>Технический надзор</t>
  </si>
  <si>
    <t>м3</t>
  </si>
  <si>
    <t>га</t>
  </si>
  <si>
    <t>Поздравление жителей МО Парголово с юбилейными датами (приобретение конфетной и подарочной продукции, печать открыток)</t>
  </si>
  <si>
    <t>Транспортное обслуживание торжественных и концертных мероприятий для ветеранов</t>
  </si>
  <si>
    <t>Оказание услуг по проведению подготовки и обучения неработающего населения способом защиты и действиям в ЧС</t>
  </si>
  <si>
    <t>Изготовление памяток для мигрантов</t>
  </si>
  <si>
    <t>Подарочные наборы для призывников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</si>
  <si>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</si>
  <si>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</si>
  <si>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>Информационное сопровождение деятельности МО Парголово</t>
  </si>
  <si>
    <t>Содержание (уборка) детских и спортивных площадок</t>
  </si>
  <si>
    <t xml:space="preserve">Содержание территорий зеленых насаждений общего пользования местного значения  </t>
  </si>
  <si>
    <t>час</t>
  </si>
  <si>
    <t>шт</t>
  </si>
  <si>
    <t>экз</t>
  </si>
  <si>
    <t>Ремонт проездов (ямочный ремонт)</t>
  </si>
  <si>
    <t>Замена песка в песочницах на детских площадках в соответствии с адресной программой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</si>
  <si>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</si>
  <si>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Аренда складского помещения для хранения элементов оформления к культурно-массовым мероприятиям</t>
  </si>
  <si>
    <t>Монтаж, демонтаж элементов оформления, посвященных к празднованию Дня победы</t>
  </si>
  <si>
    <t>мес</t>
  </si>
  <si>
    <t>Обслуживание сайта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</si>
  <si>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</si>
  <si>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Оплата за использование электроэнергии для световых консолей</t>
  </si>
  <si>
    <t>кВт</t>
  </si>
  <si>
    <t>Организация и проведение экологической игры «Чистые Игры»</t>
  </si>
  <si>
    <t>Восстановительная стоимость зеленых насаждений (из проектов)</t>
  </si>
  <si>
    <t>Изготовление памяток на тему: "Безопасность на дорогах, действия при ДТП"</t>
  </si>
  <si>
    <t xml:space="preserve">Изготовление памяток на тему: "Профилактика правонарушений" </t>
  </si>
  <si>
    <t>Газета информационная ежемесячная, А3 (96 полос)</t>
  </si>
  <si>
    <t>Объемные показатели</t>
  </si>
  <si>
    <t>Муниципальная программа мероприятий, 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</t>
  </si>
  <si>
    <t>ИТОГО</t>
  </si>
  <si>
    <t>Муниципальная программа мероприятий, направленных на решение вопроса местного значения по размещению контейнерных площадок на территории МО Парголово, ремонту элементов благоутройства, расположенных на контейнерных площадках</t>
  </si>
  <si>
    <t>Муниципальная программа мероприятий, 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</t>
  </si>
  <si>
    <t>Муниципальная программа мероприятий, 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</t>
  </si>
  <si>
    <t>Муниципальная программа мероприятий, направленных на решение вопроса  местного значения по проведению 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</t>
  </si>
  <si>
    <t>Муниципальная программа мероприятий, 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</t>
  </si>
  <si>
    <t>Муниципальная программа мероприятий, направленных на решение вопроса местного значения по военно-патриотическому воспитанию молодежи на территории МО Парголово</t>
  </si>
  <si>
    <t>Муниципальная программа мероприятий, 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</t>
  </si>
  <si>
    <t>Муниципальная программа мероприятий, направленных на решение вопроса местного значения по участию в  деятельности по профилактике правонарушений  на территории МО Парголово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</si>
  <si>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Парголово</t>
  </si>
  <si>
    <t>Муниципальная программа мероприятий, 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</t>
  </si>
  <si>
    <t>Муниципальная программа мероприятий, 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</si>
  <si>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периодическому изданию, учрежденному представительными органами местного самоуправления</t>
  </si>
  <si>
    <t>План (тыс. руб.)*</t>
  </si>
  <si>
    <t>Срок исполнения мероприятия (год)</t>
  </si>
  <si>
    <t>Изготовление пособий для неработающего населения в области гражданской обороны и защиты от чрезвычайных ситуациях</t>
  </si>
  <si>
    <t>Исполнено (тыс. руб.)</t>
  </si>
  <si>
    <t>Муниципальная программа мероприятий, 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</si>
  <si>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</si>
  <si>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</si>
  <si>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Ремонт дороги по адресу: СПб, п. Парголово, ул. Пионерская</t>
  </si>
  <si>
    <t>Ремонт дороги по адресу: СПб, п. Парголово, ул. Ломоносова от д  65 до  д.69</t>
  </si>
  <si>
    <t xml:space="preserve">Ремонт дороги по адресу: СПб, п. Парголово, ул. Красноярская </t>
  </si>
  <si>
    <t>Ремонт дороги по адресу: СПб, п. Парголово, ул. Хабаровская</t>
  </si>
  <si>
    <t>Ремонт автомобильных дорог без закрытия движения автотранспорта (ямочный ремонт)</t>
  </si>
  <si>
    <t>Содержание земляного полотна и системы водоотвода автомобильных дорог (обочины 120407 м2 и кюветы 57734м2)</t>
  </si>
  <si>
    <t>Содержание проезжей части автомобильных дорог, расположенных в границах МО Парголово</t>
  </si>
  <si>
    <t>Согласование  УГИБДД и ГКУ ДОДД схем огрганизации дорожного движения, связанных с ремонтом автомобильных дорог</t>
  </si>
  <si>
    <t xml:space="preserve">Выполнение работ по устройству ИДН по адресам: СПб, п. Парголово, Санаторный пер. (3 шт.) </t>
  </si>
  <si>
    <t>Выполнение работ по изготовлению (актуализации) технического паспорта автомобильной дороги общего пользования: Межозерная улица (Осиновая Роща)</t>
  </si>
  <si>
    <t>Ремонт здания бани по адресу: п. Парголово, ул. Полевая, д. 8</t>
  </si>
  <si>
    <t>ед.</t>
  </si>
  <si>
    <t>Муниципальная программа мероприятий, направленных на решение вопроса местного значения по содержанию имущества, находящегося в собственности МО Парголово</t>
  </si>
  <si>
    <t xml:space="preserve">Ремонт проезда по адресу: п. Парголово, от Вологодской до Томской ул. д.12 </t>
  </si>
  <si>
    <t xml:space="preserve">Ремонт проезда по адресу: п. Парголово, от Каменного пр. между  д.д.40-42 </t>
  </si>
  <si>
    <t xml:space="preserve">Ремонт проезда по адресу: п. Парголово, Байкальская ул. между д.д. 4-10 </t>
  </si>
  <si>
    <t>Ремонт проезда по адресу: п. Парголово, от Красноярской ул. до Дальневосточной</t>
  </si>
  <si>
    <t>Ремонт проезда по адресу: п. Парголово, ул. Шишкина, между д.д. 54-60</t>
  </si>
  <si>
    <t>Ремонт проезда по адресу: п. Парголово, от ул. Тополиная до д.19</t>
  </si>
  <si>
    <t>Ремонт проезда по адресу: п. Парголово, ул. Шишкина, от д.151 до д. 149 к.6</t>
  </si>
  <si>
    <t>Ремонт проезда по адресу: п. Парголово,  Выборгское шоссе между д.д.294-296</t>
  </si>
  <si>
    <t>Ремонт проезда по адресу: п. Парголово, от ул. Первое Мая вдоль скейтплощадки от перекрестка с Успенской дорогой</t>
  </si>
  <si>
    <t>Ремонт проезда по адресу: п. Парголово, ул. Пионерская д. 13А</t>
  </si>
  <si>
    <t>Ремонт проезда по адресу: п. Парголово, ул. Некрасова, д. 23А</t>
  </si>
  <si>
    <t>Ремонт проезда по адресу: п. Парголово, ул. Некрасова, д. 19</t>
  </si>
  <si>
    <t>Ремонт проезда по адресу: п. Парголово, ул. Шишкина, д. 98</t>
  </si>
  <si>
    <t>Ремонт проезда по адресу: п. Парголово, ул. Ломоносова, д. 75</t>
  </si>
  <si>
    <t>Ремонт проезда по адресу: п. Парголово, ул. Байкальская, д. 47-51</t>
  </si>
  <si>
    <t>Ремонт проезда по адресу: п. Парголово, ул. Байкальская-пер. Каменный</t>
  </si>
  <si>
    <t>Ремонт проезда по адресу: п. Парголово, ул. Шишкина, д. 90</t>
  </si>
  <si>
    <t>Ремонт проезда по адресу: п. Парголово, Выборгское шоссе д. 278-280</t>
  </si>
  <si>
    <t>Ремонт проезда по адресу: п. Парголово, Выборгское шоссе д. 282-284</t>
  </si>
  <si>
    <t>Ремонт проезда по адресу: п. Парголово, Выборгское шоссе д. 328</t>
  </si>
  <si>
    <t>Ремонт проезда по адресу: п. Парголово, Выборгское шоссе д. 302-304</t>
  </si>
  <si>
    <t>Ремонт проезда по адресу: п. Парголово, ул. Колхозная, д. 6, кор. 15-17</t>
  </si>
  <si>
    <t>Ремонт проезда по адресу: п. Парголово, ул. Шишкина, д. 83-85</t>
  </si>
  <si>
    <t>Ремонт проезда по адресу: п. Парголово, ул. Пионерская д. 19-15, кор. 3</t>
  </si>
  <si>
    <t>Ремонт проезда по адресу: п. Парголово, Выборгское шоссе д. 254</t>
  </si>
  <si>
    <t>Ремонт проезда по адресу: п. Парголово, ул. Первого Мая д. 47Б</t>
  </si>
  <si>
    <t>Устройство детской площадки по адресу: п. Парголово, ул. Дальневосточная у д. 24</t>
  </si>
  <si>
    <t>Устройство детской площадки по адресу: п. Парголово, ул. Некрасова у д. 51</t>
  </si>
  <si>
    <t>Устройство детской площадки по адресу: п. Парголово, ул. Первого Мая, д. 107, кор. 1</t>
  </si>
  <si>
    <t>Устройство детской площадки по адресу: п. Парголово, ул. Тихоокеанская, д.17</t>
  </si>
  <si>
    <t>Устройство детской площадки по адресу: п. Парголово, ул. Заводская, д.д. 20-24</t>
  </si>
  <si>
    <t>Устройство детской площадки по адресу: п. Парголово, ул. Первого Мая, д. 16</t>
  </si>
  <si>
    <t>Текущий ремонт детского и спортивного игрового оборудования на детских и спортивных площадках согласно адресной программе</t>
  </si>
  <si>
    <t>Выполнение проектных работ по устройству детской площадки  по адресу: ул. Первого Мая, участок 1 (юго-западнее дома 81)</t>
  </si>
  <si>
    <t>Выполнение проектных работ по устройству спортивной площадки по адресу: ул. Первого Мая, участок 3 (северо-западнее дома 91)</t>
  </si>
  <si>
    <t xml:space="preserve">Дооборудование детских площадок информационными стендами </t>
  </si>
  <si>
    <t xml:space="preserve">Дооборудование детских и спортивных площадок  </t>
  </si>
  <si>
    <t>Установка ограждения детской площадки по адресу: п. Парголово, ул. Ломоносова д. 44, ул. Шишкина, напротив д. 152</t>
  </si>
  <si>
    <t>п.м.</t>
  </si>
  <si>
    <t>Текущий ремонт  резинового покрытия на детской площадки по адресу: п. Парголово, ул. Парнасная д.1 лит А</t>
  </si>
  <si>
    <t>Комплексное благоустройство внутриквартальной территории по адресу: п. Парголово, ул. Ломоносова, д. 58А (проект)</t>
  </si>
  <si>
    <t>Выполнение проектных работ  по разработке проектно-сметной документации для проведения работ по комплексному благоустройству территории парковой зоны по адресу : п. Парголово, Осиновая Роща, между Апраксинской ул. и Выборгским шоссе</t>
  </si>
  <si>
    <t xml:space="preserve">мес </t>
  </si>
  <si>
    <t>Монтаж демонтаж новогодних консолей и елей</t>
  </si>
  <si>
    <t xml:space="preserve"> Отключение и подключение праздничных украшений к сетям наружного освещения</t>
  </si>
  <si>
    <t>Муниципальная программа мероприятий, направленных на решение вопроса местного значения по оформлению к праздничным мероприятиям на территории МО Парголово</t>
  </si>
  <si>
    <t>Выполнение работ по демонтажу контейнерных площадок на территории частного жилого фонда</t>
  </si>
  <si>
    <t>Мероприятия по осуществлению экологического просвещения, а так же организации экологического воспитания и формирования экологической культуры в области обращения с ТБО</t>
  </si>
  <si>
    <t>Изготовление дизайн-макета, печать экопросветительских плакатов и брошюр для информирования населения, проживающего на территории МО Парголово</t>
  </si>
  <si>
    <t>Организация и проведение круглого стола с целью расширения инфранструктуры раздельного накопления отходов на территории МО Парголово</t>
  </si>
  <si>
    <t>Экопроветительские мероприятия в формате лекций и вебинаров</t>
  </si>
  <si>
    <t>Мероприятия по профилактике дорожно-транспортного травматизма "Видимость на 5"</t>
  </si>
  <si>
    <t>Срок исполнения мероприятия  (год)</t>
  </si>
  <si>
    <t xml:space="preserve">Участие в организации и проведении праздничного мероприятия, посвященного Дню полного освобождения Ленинграда от блокады  для ветеранов (открытки конверты)       </t>
  </si>
  <si>
    <t xml:space="preserve">Участие в организации и проведении праздничного мероприятия, посвященного Дню Победы (подарочные наборы)       </t>
  </si>
  <si>
    <t>шт.</t>
  </si>
  <si>
    <t xml:space="preserve">Участие в организации и проведении праздничного мероприятия, посвященного Дню Победы (участие в мероприятии Администрации Выборгского района возложение венков, цветов на братско- воинсих захоронениях на территории МО Парголово )       </t>
  </si>
  <si>
    <t>Проведение награждения победителей и участников творческого конкурса десткого рисунка "Дорога к звездам" (изготовление и печать дипломов и приобретение сувенирной продукции)</t>
  </si>
  <si>
    <t>Участие в организации и проведении торжественного награждения выпускников 9 классов и 11 классов с окончанием школы, и выпускников 11 классов с получением медалей "За особые успехи в учении" (изготовление и печать дипломов и приобретение сувенирной продукции)</t>
  </si>
  <si>
    <t>Участие в организации и проведении праздничного мероприятия, посвященного Дню поселка Парголово</t>
  </si>
  <si>
    <t>Мероприятия, направленные на развитие здорового образа жизни (ЗОЖ)</t>
  </si>
  <si>
    <t xml:space="preserve"> Призовой фонд для проведения спортивных мероприятий  для жителей МО Парголово</t>
  </si>
  <si>
    <t>Муниципальная программа мероприятий,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</si>
  <si>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Муниципальная программа мероприятий, направленных на решение вопроса местного значения по содержанию муниципальной информационной службы МО Парголово</t>
  </si>
  <si>
    <t>Комплексное благоустройство территории  по адресам : Парголово , ул Ломоносова д.17, ул. Первого мая д.16, ул.Ломоносова у д.5 (посадка летников и многолетников, уход за зелеными насаждениями ,покос травы)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</si>
  <si>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первоклассников, дипломов) </t>
  </si>
  <si>
    <t xml:space="preserve">Устройство пешеходной дорожки с установкой ограждения Осиновая роща  </t>
  </si>
  <si>
    <t>п.м./м2</t>
  </si>
  <si>
    <t>80/144</t>
  </si>
  <si>
    <t xml:space="preserve">Оперативный спецвыпуск, А4 (300 полос) </t>
  </si>
  <si>
    <t>Ремонт проезда по адресу: п. Парголово, ул. Некрасова, д. 9А, 9Б</t>
  </si>
  <si>
    <t>Ремонт проезда по адресу: п. Парголово, Торфяная ул. д. 4-49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</si>
  <si>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</si>
  <si>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>Демонтаж пляжных кабинок</t>
  </si>
  <si>
    <t>Текущий ремонт скамеек (покраска) по адресу: п. Парголово, Осиновая Роща, Приозерское шоссе, участок 78, (южнее пересечения Приозерского шоссе и Юкковского шоссе), территории, прилегающей к объекту культурного наследия Землянная крепость "Осиновая роща"</t>
  </si>
  <si>
    <t>Установка ограждения детской площадки по адресу: п. Парголово, ул. Тихоокеанская, д. 17</t>
  </si>
  <si>
    <t xml:space="preserve">Обследование зеленых насаждений </t>
  </si>
  <si>
    <t xml:space="preserve">Обследование  зеленых насаждений </t>
  </si>
  <si>
    <t xml:space="preserve">Участие в организации и проведении мероприятия, посвященного Дню пожилого человека </t>
  </si>
  <si>
    <t xml:space="preserve">Выполнение работ по устройству ИДН по адресам: СПб, п. Парголово, ул. Парковая  у д. 4 и д. 6, ул. Шишкина у д. 202,  д. 220, д. 214 , Березовая аллея у д. 12, д. 18 </t>
  </si>
  <si>
    <t>Проведение компенсационного озеленения по адресам: внутриквартальный сквер севернее д. 87, Лит. А ул. Первого Мая, участок 11, сквер б/н восточнее д. 39, корп. 7 по ул. Некрасова</t>
  </si>
  <si>
    <t>Посадка летников и многолетников: внутриквартальный сквер севернее д. 87, лит. А ул. Первого Мая, участок 11</t>
  </si>
  <si>
    <t>Выполнение работ по содержанию и ремонту парковых фонарей (сквер б/н восточнее д.39, корп.7, по ул.Некрасова)</t>
  </si>
  <si>
    <t>Выполнение работ по введению одностороннего движения по адресу: Парголово, проезд от д. 60 по ул. Ломоносова до д. 369 по Выборгскому шоссе</t>
  </si>
  <si>
    <t>Выполнение работ по устройству ИДН по адресам: СПб, п. Парголово, ул. Федора Абрамова д. 8 к .1, ул. Валерия Гаврилина д. 5, ул. Федора Абрамова д. 4</t>
  </si>
  <si>
    <t>Выполнение работ по внесению изменений в ТСОДД и согласованию в УГИБДД, ГКУ ДОДД по адресу адресам: СПб, п. Парголово, ул. Дальневосточная, ул. Школьная</t>
  </si>
  <si>
    <t>п.м</t>
  </si>
  <si>
    <t xml:space="preserve">Ремонт щитов ограждений искусственных елей </t>
  </si>
  <si>
    <t xml:space="preserve">Приобретение искусственных елей </t>
  </si>
  <si>
    <t xml:space="preserve">Приобретение  елочных украшений ( новогодние пластиковые шары) </t>
  </si>
  <si>
    <t>Дооборудование УКП по адресу СПб, ул. Федора Абрамова д.6 (ГБОУ СОШ № 482)</t>
  </si>
  <si>
    <t>Приобретение дорожных знаков для производства работ по ремонту дорог</t>
  </si>
  <si>
    <t xml:space="preserve">Приобретение и установка уличных скамеек </t>
  </si>
  <si>
    <t>Установка газонного ограждения по адресу: п. Парголово, ул. Первого Мая д. 95</t>
  </si>
  <si>
    <t xml:space="preserve">Комплексное благоустройство территории по адресу: п. Парголово, Осиновая Роща, Приозерское шоссе, участок 78, (южнее пересечения Приозерского шоссе и Юкковского шоссе), территории, прилегающей к объекту культурного наследия Землянная крепость "Осиновая роща" (посадка зеленых насаждений) </t>
  </si>
  <si>
    <t>Выполнение проектных работ по комплексному благоусторойству территории по адресу: Парголово, Выборгское шоссе д. 369, корп. 3, лит. А</t>
  </si>
  <si>
    <t>Услуга по предоставлению доступа, сопровождению и оказанию технической  поддержки информационно аналитической системы по паспортизации территории ЗНОП МЗ МО Парголово</t>
  </si>
  <si>
    <t>Реконструкция сайта</t>
  </si>
  <si>
    <t>* Утверждено постановлением Местной администрации внутригородского муниципального образования Санкт-Петербурга поселок Парголово от 11.11.2021 г. № 48 «О внесении изменений в Постановление Местной администрации внутригородского муниципального образования Санкт-Петербурга поселок Парголово от 03.12.2020 г. № 49 «Об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2021 год и на плановый период 2022 и 2023 годов в новой редакции»</t>
  </si>
  <si>
    <t>Приобретение банера с символикой МО Парголово</t>
  </si>
  <si>
    <t xml:space="preserve">Изготовление памяток на тему: "Профилактика наркомании, табакокурения, алкоголизма" </t>
  </si>
  <si>
    <t xml:space="preserve">Изготовление памяток на тему: противодействие экстремизму, правила и порядок поведения при угрозе терактов, действия граждан при установлении уровней террористической опасности </t>
  </si>
  <si>
    <t>Муниципальная программа мероприятий, 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</si>
  <si>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Муниципальная программа мероприятий, 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</t>
  </si>
  <si>
    <t>Муниципальная программа мероприятий, направленных на решение вопросов местного значения по комплексному благоустройству на внутриквартальных территориях и территориях общего пользования, собственность на которые не разграничена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</si>
</sst>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₽_-;\-* #,##0.00\ _₽_-;_-* &quot;-&quot;??\ _₽_-;_-@_-"/>
    <numFmt numFmtId="167" formatCode="#,##0.0"/>
    <numFmt numFmtId="168" formatCode="0.0"/>
    <numFmt numFmtId="169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ill="1"/>
    <xf numFmtId="3" fontId="7" fillId="0" borderId="11" xfId="1" applyNumberFormat="1" applyFont="1" applyFill="1" applyBorder="1" applyAlignment="1">
      <alignment horizontal="center" vertical="center"/>
    </xf>
    <xf numFmtId="169" fontId="7" fillId="0" borderId="11" xfId="1" applyNumberFormat="1" applyFont="1" applyFill="1" applyBorder="1" applyAlignment="1">
      <alignment horizontal="center" vertical="center" wrapText="1"/>
    </xf>
    <xf numFmtId="167" fontId="7" fillId="0" borderId="11" xfId="1" applyNumberFormat="1" applyFont="1" applyFill="1" applyBorder="1" applyAlignment="1">
      <alignment horizontal="center" vertical="center"/>
    </xf>
    <xf numFmtId="168" fontId="7" fillId="0" borderId="11" xfId="1" applyNumberFormat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vertical="center" wrapText="1"/>
    </xf>
    <xf numFmtId="167" fontId="7" fillId="0" borderId="11" xfId="1" applyNumberFormat="1" applyFont="1" applyFill="1" applyBorder="1" applyAlignment="1">
      <alignment vertical="center"/>
    </xf>
    <xf numFmtId="0" fontId="9" fillId="0" borderId="11" xfId="1" applyFont="1" applyFill="1" applyBorder="1" applyAlignment="1">
      <alignment horizontal="right" vertical="center"/>
    </xf>
    <xf numFmtId="168" fontId="7" fillId="0" borderId="11" xfId="1" applyNumberFormat="1" applyFont="1" applyFill="1" applyBorder="1" applyAlignment="1">
      <alignment horizontal="center" vertical="center"/>
    </xf>
    <xf numFmtId="168" fontId="7" fillId="0" borderId="11" xfId="1" applyNumberFormat="1" applyFont="1" applyFill="1" applyBorder="1" applyAlignment="1">
      <alignment horizontal="right" vertical="center"/>
    </xf>
    <xf numFmtId="1" fontId="7" fillId="0" borderId="11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167" fontId="7" fillId="0" borderId="11" xfId="1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right" vertical="center"/>
    </xf>
    <xf numFmtId="168" fontId="7" fillId="0" borderId="11" xfId="1" applyNumberFormat="1" applyFont="1" applyFill="1" applyBorder="1" applyAlignment="1">
      <alignment horizontal="right" vertical="center" wrapText="1"/>
    </xf>
    <xf numFmtId="168" fontId="9" fillId="0" borderId="11" xfId="1" applyNumberFormat="1" applyFont="1" applyFill="1" applyBorder="1" applyAlignment="1">
      <alignment horizontal="right" vertical="center"/>
    </xf>
    <xf numFmtId="167" fontId="7" fillId="0" borderId="11" xfId="1" applyNumberFormat="1" applyFont="1" applyBorder="1" applyAlignment="1">
      <alignment horizontal="right" vertical="center"/>
    </xf>
    <xf numFmtId="168" fontId="7" fillId="0" borderId="11" xfId="1" applyNumberFormat="1" applyFont="1" applyBorder="1" applyAlignment="1">
      <alignment horizontal="right" vertical="center"/>
    </xf>
    <xf numFmtId="0" fontId="3" fillId="0" borderId="0" xfId="1" applyFont="1"/>
    <xf numFmtId="0" fontId="3" fillId="0" borderId="0" xfId="1" applyFont="1" applyAlignment="1">
      <alignment horizontal="right" vertical="center"/>
    </xf>
    <xf numFmtId="0" fontId="4" fillId="0" borderId="0" xfId="1" applyFont="1"/>
    <xf numFmtId="0" fontId="2" fillId="0" borderId="0" xfId="1" applyAlignment="1">
      <alignment horizontal="right" vertical="center"/>
    </xf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3" fillId="0" borderId="1" xfId="1" applyFont="1" applyBorder="1"/>
    <xf numFmtId="168" fontId="7" fillId="0" borderId="8" xfId="1" applyNumberFormat="1" applyFont="1" applyBorder="1" applyAlignment="1">
      <alignment vertical="center" wrapText="1"/>
    </xf>
    <xf numFmtId="168" fontId="6" fillId="2" borderId="11" xfId="1" applyNumberFormat="1" applyFont="1" applyFill="1" applyBorder="1" applyAlignment="1">
      <alignment vertical="center" wrapText="1"/>
    </xf>
    <xf numFmtId="0" fontId="9" fillId="0" borderId="0" xfId="1" applyFont="1"/>
    <xf numFmtId="0" fontId="10" fillId="0" borderId="11" xfId="1" applyFont="1" applyBorder="1" applyAlignment="1">
      <alignment horizontal="center" vertical="center"/>
    </xf>
    <xf numFmtId="167" fontId="7" fillId="0" borderId="11" xfId="1" applyNumberFormat="1" applyFont="1" applyBorder="1" applyAlignment="1">
      <alignment vertical="center"/>
    </xf>
    <xf numFmtId="167" fontId="6" fillId="2" borderId="11" xfId="1" applyNumberFormat="1" applyFont="1" applyFill="1" applyBorder="1" applyAlignment="1">
      <alignment vertical="center"/>
    </xf>
    <xf numFmtId="0" fontId="9" fillId="0" borderId="11" xfId="1" applyFont="1" applyBorder="1" applyAlignment="1">
      <alignment horizontal="right" vertical="center"/>
    </xf>
    <xf numFmtId="169" fontId="6" fillId="2" borderId="11" xfId="1" applyNumberFormat="1" applyFont="1" applyFill="1" applyBorder="1" applyAlignment="1">
      <alignment horizontal="center" vertical="center" wrapText="1"/>
    </xf>
    <xf numFmtId="168" fontId="7" fillId="0" borderId="11" xfId="1" applyNumberFormat="1" applyFont="1" applyBorder="1" applyAlignment="1">
      <alignment horizontal="center" vertical="center"/>
    </xf>
    <xf numFmtId="169" fontId="7" fillId="0" borderId="8" xfId="1" applyNumberFormat="1" applyFont="1" applyBorder="1" applyAlignment="1">
      <alignment horizontal="center" vertical="center" wrapText="1"/>
    </xf>
    <xf numFmtId="169" fontId="7" fillId="0" borderId="11" xfId="1" applyNumberFormat="1" applyFont="1" applyBorder="1" applyAlignment="1">
      <alignment horizontal="center" vertical="center" wrapText="1"/>
    </xf>
    <xf numFmtId="169" fontId="6" fillId="2" borderId="7" xfId="1" applyNumberFormat="1" applyFont="1" applyFill="1" applyBorder="1" applyAlignment="1">
      <alignment horizontal="center" vertical="center" wrapText="1"/>
    </xf>
    <xf numFmtId="167" fontId="6" fillId="2" borderId="11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right" vertical="center"/>
    </xf>
    <xf numFmtId="167" fontId="6" fillId="2" borderId="11" xfId="0" applyNumberFormat="1" applyFont="1" applyFill="1" applyBorder="1" applyAlignment="1">
      <alignment horizontal="right" vertical="center"/>
    </xf>
    <xf numFmtId="1" fontId="7" fillId="0" borderId="11" xfId="1" applyNumberFormat="1" applyFont="1" applyBorder="1" applyAlignment="1">
      <alignment horizontal="center" vertical="center"/>
    </xf>
    <xf numFmtId="168" fontId="7" fillId="0" borderId="11" xfId="1" applyNumberFormat="1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right" vertical="center"/>
    </xf>
    <xf numFmtId="168" fontId="6" fillId="2" borderId="11" xfId="0" applyNumberFormat="1" applyFont="1" applyFill="1" applyBorder="1" applyAlignment="1">
      <alignment horizontal="right" vertical="center"/>
    </xf>
    <xf numFmtId="168" fontId="6" fillId="2" borderId="11" xfId="1" applyNumberFormat="1" applyFont="1" applyFill="1" applyBorder="1" applyAlignment="1">
      <alignment vertical="center"/>
    </xf>
    <xf numFmtId="168" fontId="6" fillId="2" borderId="11" xfId="1" applyNumberFormat="1" applyFont="1" applyFill="1" applyBorder="1" applyAlignment="1">
      <alignment horizontal="right" vertical="center" wrapText="1"/>
    </xf>
    <xf numFmtId="168" fontId="6" fillId="2" borderId="7" xfId="1" applyNumberFormat="1" applyFont="1" applyFill="1" applyBorder="1" applyAlignment="1">
      <alignment vertical="center"/>
    </xf>
    <xf numFmtId="168" fontId="6" fillId="2" borderId="11" xfId="1" applyNumberFormat="1" applyFont="1" applyFill="1" applyBorder="1" applyAlignment="1">
      <alignment horizontal="right" vertical="center"/>
    </xf>
    <xf numFmtId="169" fontId="7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right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9" fillId="0" borderId="0" xfId="1" applyFont="1" applyFill="1"/>
    <xf numFmtId="0" fontId="7" fillId="0" borderId="1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168" fontId="7" fillId="0" borderId="11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12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168" fontId="7" fillId="0" borderId="11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7" fillId="0" borderId="12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2" fillId="0" borderId="0" xfId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</cellXfs>
  <cellStyles count="19">
    <cellStyle name="Денежный 2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3 2" xfId="4" xr:uid="{00000000-0005-0000-0000-000004000000}"/>
    <cellStyle name="Обычный 4" xfId="5" xr:uid="{00000000-0005-0000-0000-000005000000}"/>
    <cellStyle name="Обычный 4 2" xfId="6" xr:uid="{00000000-0005-0000-0000-000006000000}"/>
    <cellStyle name="Обычный 4 2 2" xfId="7" xr:uid="{00000000-0005-0000-0000-000007000000}"/>
    <cellStyle name="Обычный 4 2 2 2" xfId="8" xr:uid="{00000000-0005-0000-0000-000008000000}"/>
    <cellStyle name="Обычный 4 2 2 3" xfId="9" xr:uid="{00000000-0005-0000-0000-000009000000}"/>
    <cellStyle name="Обычный 4 2 3" xfId="10" xr:uid="{00000000-0005-0000-0000-00000A000000}"/>
    <cellStyle name="Обычный 4 2 4" xfId="11" xr:uid="{00000000-0005-0000-0000-00000B000000}"/>
    <cellStyle name="Обычный 4 3" xfId="12" xr:uid="{00000000-0005-0000-0000-00000C000000}"/>
    <cellStyle name="Обычный 4 3 2" xfId="13" xr:uid="{00000000-0005-0000-0000-00000D000000}"/>
    <cellStyle name="Обычный 4 3 3" xfId="14" xr:uid="{00000000-0005-0000-0000-00000E000000}"/>
    <cellStyle name="Обычный 4 4" xfId="15" xr:uid="{00000000-0005-0000-0000-00000F000000}"/>
    <cellStyle name="Обычный 4 5" xfId="16" xr:uid="{00000000-0005-0000-0000-000010000000}"/>
    <cellStyle name="Финансовый 2" xfId="17" xr:uid="{00000000-0005-0000-0000-000012000000}"/>
    <cellStyle name="Финансовый 3" xfId="18" xr:uid="{00000000-0005-0000-0000-000013000000}"/>
  </cellStyles>
  <dxfs count="0"/>
  <tableStyles count="0" defaultTableStyle="TableStyleMedium9" defaultPivotStyle="PivotStyleLight16"/>
  <colors>
    <mruColors>
      <color rgb="FF99FF66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8p7d792\f\&#1086;&#1073;&#1097;&#1072;&#1103;\&#1052;&#1055;%202021%20&#1074;%20&#1088;&#1072;&#1073;&#1086;&#1090;&#1077;\&#1041;&#1102;&#1076;&#1078;&#1077;&#1090;%202021)\&#1052;&#1055;%202021%20__.__.2021%20-%20&#1080;&#1090;&#1086;&#1075;&#1086;&#1074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ЧС"/>
      <sheetName val="Несовершеннолет."/>
      <sheetName val="Дороги"/>
      <sheetName val="Баня"/>
      <sheetName val="Проезды"/>
      <sheetName val="Детские площадки"/>
      <sheetName val="Комплекс"/>
      <sheetName val="Озеленение"/>
      <sheetName val="Сан-рубка"/>
      <sheetName val="Оформление к праздникам"/>
      <sheetName val="Контейнерные"/>
      <sheetName val="Экология"/>
      <sheetName val="Патриотика"/>
      <sheetName val="Травматизм"/>
      <sheetName val="Правонарушения"/>
      <sheetName val="Терроризм"/>
      <sheetName val="Наркотики"/>
      <sheetName val="Культура"/>
      <sheetName val="Физ-ра"/>
      <sheetName val="СМИ"/>
      <sheetName val="Информац. служб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J14">
            <v>9290.4</v>
          </cell>
        </row>
        <row r="15">
          <cell r="J15">
            <v>3640.9</v>
          </cell>
        </row>
        <row r="16">
          <cell r="J16">
            <v>6384.1</v>
          </cell>
        </row>
        <row r="17">
          <cell r="J17">
            <v>7326.3</v>
          </cell>
        </row>
        <row r="18">
          <cell r="J18">
            <v>7400.8</v>
          </cell>
        </row>
        <row r="19">
          <cell r="J19">
            <v>3598.6</v>
          </cell>
        </row>
        <row r="20">
          <cell r="J20">
            <v>855.4</v>
          </cell>
        </row>
        <row r="21">
          <cell r="J21">
            <v>331.2</v>
          </cell>
        </row>
        <row r="22">
          <cell r="J22">
            <v>313.2</v>
          </cell>
        </row>
        <row r="23">
          <cell r="J23">
            <v>299.10000000000002</v>
          </cell>
        </row>
        <row r="24">
          <cell r="J24">
            <v>250</v>
          </cell>
        </row>
        <row r="25">
          <cell r="J25">
            <v>200</v>
          </cell>
        </row>
        <row r="26">
          <cell r="J26">
            <v>97</v>
          </cell>
        </row>
        <row r="27">
          <cell r="J27">
            <v>2901.8</v>
          </cell>
        </row>
        <row r="28">
          <cell r="J28">
            <v>123</v>
          </cell>
        </row>
        <row r="29">
          <cell r="J29">
            <v>1240.0999999999999</v>
          </cell>
        </row>
        <row r="30">
          <cell r="J30">
            <v>332.5</v>
          </cell>
        </row>
        <row r="31">
          <cell r="J31">
            <v>218.8</v>
          </cell>
        </row>
        <row r="32">
          <cell r="J32">
            <v>306.10000000000002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1065-BEEA-40F8-980D-60C2E2DE350D}">
  <dimension ref="A1:P240"/>
  <sheetViews>
    <sheetView tabSelected="1" zoomScaleNormal="100" workbookViewId="0">
      <selection activeCell="K7" sqref="K7"/>
    </sheetView>
  </sheetViews>
  <sheetFormatPr defaultRowHeight="12.75" x14ac:dyDescent="0.2"/>
  <cols>
    <col min="1" max="1" width="2.140625" style="25" customWidth="1"/>
    <col min="2" max="2" width="3.7109375" style="25" customWidth="1"/>
    <col min="3" max="3" width="19.42578125" style="25" customWidth="1"/>
    <col min="4" max="4" width="15.140625" style="25" customWidth="1"/>
    <col min="5" max="5" width="6.5703125" style="25" customWidth="1"/>
    <col min="6" max="6" width="22.42578125" style="25" customWidth="1"/>
    <col min="7" max="7" width="8.28515625" style="25" customWidth="1"/>
    <col min="8" max="8" width="11.28515625" style="25" customWidth="1"/>
    <col min="9" max="9" width="13" style="25" customWidth="1"/>
    <col min="10" max="10" width="13.7109375" style="25" customWidth="1"/>
    <col min="11" max="11" width="13" style="24" customWidth="1"/>
    <col min="12" max="256" width="9.140625" style="25"/>
    <col min="257" max="257" width="2.140625" style="25" customWidth="1"/>
    <col min="258" max="258" width="3.7109375" style="25" customWidth="1"/>
    <col min="259" max="259" width="19.42578125" style="25" customWidth="1"/>
    <col min="260" max="260" width="15.140625" style="25" customWidth="1"/>
    <col min="261" max="261" width="6.5703125" style="25" customWidth="1"/>
    <col min="262" max="262" width="52.140625" style="25" customWidth="1"/>
    <col min="263" max="263" width="5.85546875" style="25" customWidth="1"/>
    <col min="264" max="264" width="7" style="25" customWidth="1"/>
    <col min="265" max="265" width="11.5703125" style="25" customWidth="1"/>
    <col min="266" max="266" width="13.7109375" style="25" customWidth="1"/>
    <col min="267" max="512" width="9.140625" style="25"/>
    <col min="513" max="513" width="2.140625" style="25" customWidth="1"/>
    <col min="514" max="514" width="3.7109375" style="25" customWidth="1"/>
    <col min="515" max="515" width="19.42578125" style="25" customWidth="1"/>
    <col min="516" max="516" width="15.140625" style="25" customWidth="1"/>
    <col min="517" max="517" width="6.5703125" style="25" customWidth="1"/>
    <col min="518" max="518" width="52.140625" style="25" customWidth="1"/>
    <col min="519" max="519" width="5.85546875" style="25" customWidth="1"/>
    <col min="520" max="520" width="7" style="25" customWidth="1"/>
    <col min="521" max="521" width="11.5703125" style="25" customWidth="1"/>
    <col min="522" max="522" width="13.7109375" style="25" customWidth="1"/>
    <col min="523" max="768" width="9.140625" style="25"/>
    <col min="769" max="769" width="2.140625" style="25" customWidth="1"/>
    <col min="770" max="770" width="3.7109375" style="25" customWidth="1"/>
    <col min="771" max="771" width="19.42578125" style="25" customWidth="1"/>
    <col min="772" max="772" width="15.140625" style="25" customWidth="1"/>
    <col min="773" max="773" width="6.5703125" style="25" customWidth="1"/>
    <col min="774" max="774" width="52.140625" style="25" customWidth="1"/>
    <col min="775" max="775" width="5.85546875" style="25" customWidth="1"/>
    <col min="776" max="776" width="7" style="25" customWidth="1"/>
    <col min="777" max="777" width="11.5703125" style="25" customWidth="1"/>
    <col min="778" max="778" width="13.7109375" style="25" customWidth="1"/>
    <col min="779" max="1024" width="9.140625" style="25"/>
    <col min="1025" max="1025" width="2.140625" style="25" customWidth="1"/>
    <col min="1026" max="1026" width="3.7109375" style="25" customWidth="1"/>
    <col min="1027" max="1027" width="19.42578125" style="25" customWidth="1"/>
    <col min="1028" max="1028" width="15.140625" style="25" customWidth="1"/>
    <col min="1029" max="1029" width="6.5703125" style="25" customWidth="1"/>
    <col min="1030" max="1030" width="52.140625" style="25" customWidth="1"/>
    <col min="1031" max="1031" width="5.85546875" style="25" customWidth="1"/>
    <col min="1032" max="1032" width="7" style="25" customWidth="1"/>
    <col min="1033" max="1033" width="11.5703125" style="25" customWidth="1"/>
    <col min="1034" max="1034" width="13.7109375" style="25" customWidth="1"/>
    <col min="1035" max="1280" width="9.140625" style="25"/>
    <col min="1281" max="1281" width="2.140625" style="25" customWidth="1"/>
    <col min="1282" max="1282" width="3.7109375" style="25" customWidth="1"/>
    <col min="1283" max="1283" width="19.42578125" style="25" customWidth="1"/>
    <col min="1284" max="1284" width="15.140625" style="25" customWidth="1"/>
    <col min="1285" max="1285" width="6.5703125" style="25" customWidth="1"/>
    <col min="1286" max="1286" width="52.140625" style="25" customWidth="1"/>
    <col min="1287" max="1287" width="5.85546875" style="25" customWidth="1"/>
    <col min="1288" max="1288" width="7" style="25" customWidth="1"/>
    <col min="1289" max="1289" width="11.5703125" style="25" customWidth="1"/>
    <col min="1290" max="1290" width="13.7109375" style="25" customWidth="1"/>
    <col min="1291" max="1536" width="9.140625" style="25"/>
    <col min="1537" max="1537" width="2.140625" style="25" customWidth="1"/>
    <col min="1538" max="1538" width="3.7109375" style="25" customWidth="1"/>
    <col min="1539" max="1539" width="19.42578125" style="25" customWidth="1"/>
    <col min="1540" max="1540" width="15.140625" style="25" customWidth="1"/>
    <col min="1541" max="1541" width="6.5703125" style="25" customWidth="1"/>
    <col min="1542" max="1542" width="52.140625" style="25" customWidth="1"/>
    <col min="1543" max="1543" width="5.85546875" style="25" customWidth="1"/>
    <col min="1544" max="1544" width="7" style="25" customWidth="1"/>
    <col min="1545" max="1545" width="11.5703125" style="25" customWidth="1"/>
    <col min="1546" max="1546" width="13.7109375" style="25" customWidth="1"/>
    <col min="1547" max="1792" width="9.140625" style="25"/>
    <col min="1793" max="1793" width="2.140625" style="25" customWidth="1"/>
    <col min="1794" max="1794" width="3.7109375" style="25" customWidth="1"/>
    <col min="1795" max="1795" width="19.42578125" style="25" customWidth="1"/>
    <col min="1796" max="1796" width="15.140625" style="25" customWidth="1"/>
    <col min="1797" max="1797" width="6.5703125" style="25" customWidth="1"/>
    <col min="1798" max="1798" width="52.140625" style="25" customWidth="1"/>
    <col min="1799" max="1799" width="5.85546875" style="25" customWidth="1"/>
    <col min="1800" max="1800" width="7" style="25" customWidth="1"/>
    <col min="1801" max="1801" width="11.5703125" style="25" customWidth="1"/>
    <col min="1802" max="1802" width="13.7109375" style="25" customWidth="1"/>
    <col min="1803" max="2048" width="9.140625" style="25"/>
    <col min="2049" max="2049" width="2.140625" style="25" customWidth="1"/>
    <col min="2050" max="2050" width="3.7109375" style="25" customWidth="1"/>
    <col min="2051" max="2051" width="19.42578125" style="25" customWidth="1"/>
    <col min="2052" max="2052" width="15.140625" style="25" customWidth="1"/>
    <col min="2053" max="2053" width="6.5703125" style="25" customWidth="1"/>
    <col min="2054" max="2054" width="52.140625" style="25" customWidth="1"/>
    <col min="2055" max="2055" width="5.85546875" style="25" customWidth="1"/>
    <col min="2056" max="2056" width="7" style="25" customWidth="1"/>
    <col min="2057" max="2057" width="11.5703125" style="25" customWidth="1"/>
    <col min="2058" max="2058" width="13.7109375" style="25" customWidth="1"/>
    <col min="2059" max="2304" width="9.140625" style="25"/>
    <col min="2305" max="2305" width="2.140625" style="25" customWidth="1"/>
    <col min="2306" max="2306" width="3.7109375" style="25" customWidth="1"/>
    <col min="2307" max="2307" width="19.42578125" style="25" customWidth="1"/>
    <col min="2308" max="2308" width="15.140625" style="25" customWidth="1"/>
    <col min="2309" max="2309" width="6.5703125" style="25" customWidth="1"/>
    <col min="2310" max="2310" width="52.140625" style="25" customWidth="1"/>
    <col min="2311" max="2311" width="5.85546875" style="25" customWidth="1"/>
    <col min="2312" max="2312" width="7" style="25" customWidth="1"/>
    <col min="2313" max="2313" width="11.5703125" style="25" customWidth="1"/>
    <col min="2314" max="2314" width="13.7109375" style="25" customWidth="1"/>
    <col min="2315" max="2560" width="9.140625" style="25"/>
    <col min="2561" max="2561" width="2.140625" style="25" customWidth="1"/>
    <col min="2562" max="2562" width="3.7109375" style="25" customWidth="1"/>
    <col min="2563" max="2563" width="19.42578125" style="25" customWidth="1"/>
    <col min="2564" max="2564" width="15.140625" style="25" customWidth="1"/>
    <col min="2565" max="2565" width="6.5703125" style="25" customWidth="1"/>
    <col min="2566" max="2566" width="52.140625" style="25" customWidth="1"/>
    <col min="2567" max="2567" width="5.85546875" style="25" customWidth="1"/>
    <col min="2568" max="2568" width="7" style="25" customWidth="1"/>
    <col min="2569" max="2569" width="11.5703125" style="25" customWidth="1"/>
    <col min="2570" max="2570" width="13.7109375" style="25" customWidth="1"/>
    <col min="2571" max="2816" width="9.140625" style="25"/>
    <col min="2817" max="2817" width="2.140625" style="25" customWidth="1"/>
    <col min="2818" max="2818" width="3.7109375" style="25" customWidth="1"/>
    <col min="2819" max="2819" width="19.42578125" style="25" customWidth="1"/>
    <col min="2820" max="2820" width="15.140625" style="25" customWidth="1"/>
    <col min="2821" max="2821" width="6.5703125" style="25" customWidth="1"/>
    <col min="2822" max="2822" width="52.140625" style="25" customWidth="1"/>
    <col min="2823" max="2823" width="5.85546875" style="25" customWidth="1"/>
    <col min="2824" max="2824" width="7" style="25" customWidth="1"/>
    <col min="2825" max="2825" width="11.5703125" style="25" customWidth="1"/>
    <col min="2826" max="2826" width="13.7109375" style="25" customWidth="1"/>
    <col min="2827" max="3072" width="9.140625" style="25"/>
    <col min="3073" max="3073" width="2.140625" style="25" customWidth="1"/>
    <col min="3074" max="3074" width="3.7109375" style="25" customWidth="1"/>
    <col min="3075" max="3075" width="19.42578125" style="25" customWidth="1"/>
    <col min="3076" max="3076" width="15.140625" style="25" customWidth="1"/>
    <col min="3077" max="3077" width="6.5703125" style="25" customWidth="1"/>
    <col min="3078" max="3078" width="52.140625" style="25" customWidth="1"/>
    <col min="3079" max="3079" width="5.85546875" style="25" customWidth="1"/>
    <col min="3080" max="3080" width="7" style="25" customWidth="1"/>
    <col min="3081" max="3081" width="11.5703125" style="25" customWidth="1"/>
    <col min="3082" max="3082" width="13.7109375" style="25" customWidth="1"/>
    <col min="3083" max="3328" width="9.140625" style="25"/>
    <col min="3329" max="3329" width="2.140625" style="25" customWidth="1"/>
    <col min="3330" max="3330" width="3.7109375" style="25" customWidth="1"/>
    <col min="3331" max="3331" width="19.42578125" style="25" customWidth="1"/>
    <col min="3332" max="3332" width="15.140625" style="25" customWidth="1"/>
    <col min="3333" max="3333" width="6.5703125" style="25" customWidth="1"/>
    <col min="3334" max="3334" width="52.140625" style="25" customWidth="1"/>
    <col min="3335" max="3335" width="5.85546875" style="25" customWidth="1"/>
    <col min="3336" max="3336" width="7" style="25" customWidth="1"/>
    <col min="3337" max="3337" width="11.5703125" style="25" customWidth="1"/>
    <col min="3338" max="3338" width="13.7109375" style="25" customWidth="1"/>
    <col min="3339" max="3584" width="9.140625" style="25"/>
    <col min="3585" max="3585" width="2.140625" style="25" customWidth="1"/>
    <col min="3586" max="3586" width="3.7109375" style="25" customWidth="1"/>
    <col min="3587" max="3587" width="19.42578125" style="25" customWidth="1"/>
    <col min="3588" max="3588" width="15.140625" style="25" customWidth="1"/>
    <col min="3589" max="3589" width="6.5703125" style="25" customWidth="1"/>
    <col min="3590" max="3590" width="52.140625" style="25" customWidth="1"/>
    <col min="3591" max="3591" width="5.85546875" style="25" customWidth="1"/>
    <col min="3592" max="3592" width="7" style="25" customWidth="1"/>
    <col min="3593" max="3593" width="11.5703125" style="25" customWidth="1"/>
    <col min="3594" max="3594" width="13.7109375" style="25" customWidth="1"/>
    <col min="3595" max="3840" width="9.140625" style="25"/>
    <col min="3841" max="3841" width="2.140625" style="25" customWidth="1"/>
    <col min="3842" max="3842" width="3.7109375" style="25" customWidth="1"/>
    <col min="3843" max="3843" width="19.42578125" style="25" customWidth="1"/>
    <col min="3844" max="3844" width="15.140625" style="25" customWidth="1"/>
    <col min="3845" max="3845" width="6.5703125" style="25" customWidth="1"/>
    <col min="3846" max="3846" width="52.140625" style="25" customWidth="1"/>
    <col min="3847" max="3847" width="5.85546875" style="25" customWidth="1"/>
    <col min="3848" max="3848" width="7" style="25" customWidth="1"/>
    <col min="3849" max="3849" width="11.5703125" style="25" customWidth="1"/>
    <col min="3850" max="3850" width="13.7109375" style="25" customWidth="1"/>
    <col min="3851" max="4096" width="9.140625" style="25"/>
    <col min="4097" max="4097" width="2.140625" style="25" customWidth="1"/>
    <col min="4098" max="4098" width="3.7109375" style="25" customWidth="1"/>
    <col min="4099" max="4099" width="19.42578125" style="25" customWidth="1"/>
    <col min="4100" max="4100" width="15.140625" style="25" customWidth="1"/>
    <col min="4101" max="4101" width="6.5703125" style="25" customWidth="1"/>
    <col min="4102" max="4102" width="52.140625" style="25" customWidth="1"/>
    <col min="4103" max="4103" width="5.85546875" style="25" customWidth="1"/>
    <col min="4104" max="4104" width="7" style="25" customWidth="1"/>
    <col min="4105" max="4105" width="11.5703125" style="25" customWidth="1"/>
    <col min="4106" max="4106" width="13.7109375" style="25" customWidth="1"/>
    <col min="4107" max="4352" width="9.140625" style="25"/>
    <col min="4353" max="4353" width="2.140625" style="25" customWidth="1"/>
    <col min="4354" max="4354" width="3.7109375" style="25" customWidth="1"/>
    <col min="4355" max="4355" width="19.42578125" style="25" customWidth="1"/>
    <col min="4356" max="4356" width="15.140625" style="25" customWidth="1"/>
    <col min="4357" max="4357" width="6.5703125" style="25" customWidth="1"/>
    <col min="4358" max="4358" width="52.140625" style="25" customWidth="1"/>
    <col min="4359" max="4359" width="5.85546875" style="25" customWidth="1"/>
    <col min="4360" max="4360" width="7" style="25" customWidth="1"/>
    <col min="4361" max="4361" width="11.5703125" style="25" customWidth="1"/>
    <col min="4362" max="4362" width="13.7109375" style="25" customWidth="1"/>
    <col min="4363" max="4608" width="9.140625" style="25"/>
    <col min="4609" max="4609" width="2.140625" style="25" customWidth="1"/>
    <col min="4610" max="4610" width="3.7109375" style="25" customWidth="1"/>
    <col min="4611" max="4611" width="19.42578125" style="25" customWidth="1"/>
    <col min="4612" max="4612" width="15.140625" style="25" customWidth="1"/>
    <col min="4613" max="4613" width="6.5703125" style="25" customWidth="1"/>
    <col min="4614" max="4614" width="52.140625" style="25" customWidth="1"/>
    <col min="4615" max="4615" width="5.85546875" style="25" customWidth="1"/>
    <col min="4616" max="4616" width="7" style="25" customWidth="1"/>
    <col min="4617" max="4617" width="11.5703125" style="25" customWidth="1"/>
    <col min="4618" max="4618" width="13.7109375" style="25" customWidth="1"/>
    <col min="4619" max="4864" width="9.140625" style="25"/>
    <col min="4865" max="4865" width="2.140625" style="25" customWidth="1"/>
    <col min="4866" max="4866" width="3.7109375" style="25" customWidth="1"/>
    <col min="4867" max="4867" width="19.42578125" style="25" customWidth="1"/>
    <col min="4868" max="4868" width="15.140625" style="25" customWidth="1"/>
    <col min="4869" max="4869" width="6.5703125" style="25" customWidth="1"/>
    <col min="4870" max="4870" width="52.140625" style="25" customWidth="1"/>
    <col min="4871" max="4871" width="5.85546875" style="25" customWidth="1"/>
    <col min="4872" max="4872" width="7" style="25" customWidth="1"/>
    <col min="4873" max="4873" width="11.5703125" style="25" customWidth="1"/>
    <col min="4874" max="4874" width="13.7109375" style="25" customWidth="1"/>
    <col min="4875" max="5120" width="9.140625" style="25"/>
    <col min="5121" max="5121" width="2.140625" style="25" customWidth="1"/>
    <col min="5122" max="5122" width="3.7109375" style="25" customWidth="1"/>
    <col min="5123" max="5123" width="19.42578125" style="25" customWidth="1"/>
    <col min="5124" max="5124" width="15.140625" style="25" customWidth="1"/>
    <col min="5125" max="5125" width="6.5703125" style="25" customWidth="1"/>
    <col min="5126" max="5126" width="52.140625" style="25" customWidth="1"/>
    <col min="5127" max="5127" width="5.85546875" style="25" customWidth="1"/>
    <col min="5128" max="5128" width="7" style="25" customWidth="1"/>
    <col min="5129" max="5129" width="11.5703125" style="25" customWidth="1"/>
    <col min="5130" max="5130" width="13.7109375" style="25" customWidth="1"/>
    <col min="5131" max="5376" width="9.140625" style="25"/>
    <col min="5377" max="5377" width="2.140625" style="25" customWidth="1"/>
    <col min="5378" max="5378" width="3.7109375" style="25" customWidth="1"/>
    <col min="5379" max="5379" width="19.42578125" style="25" customWidth="1"/>
    <col min="5380" max="5380" width="15.140625" style="25" customWidth="1"/>
    <col min="5381" max="5381" width="6.5703125" style="25" customWidth="1"/>
    <col min="5382" max="5382" width="52.140625" style="25" customWidth="1"/>
    <col min="5383" max="5383" width="5.85546875" style="25" customWidth="1"/>
    <col min="5384" max="5384" width="7" style="25" customWidth="1"/>
    <col min="5385" max="5385" width="11.5703125" style="25" customWidth="1"/>
    <col min="5386" max="5386" width="13.7109375" style="25" customWidth="1"/>
    <col min="5387" max="5632" width="9.140625" style="25"/>
    <col min="5633" max="5633" width="2.140625" style="25" customWidth="1"/>
    <col min="5634" max="5634" width="3.7109375" style="25" customWidth="1"/>
    <col min="5635" max="5635" width="19.42578125" style="25" customWidth="1"/>
    <col min="5636" max="5636" width="15.140625" style="25" customWidth="1"/>
    <col min="5637" max="5637" width="6.5703125" style="25" customWidth="1"/>
    <col min="5638" max="5638" width="52.140625" style="25" customWidth="1"/>
    <col min="5639" max="5639" width="5.85546875" style="25" customWidth="1"/>
    <col min="5640" max="5640" width="7" style="25" customWidth="1"/>
    <col min="5641" max="5641" width="11.5703125" style="25" customWidth="1"/>
    <col min="5642" max="5642" width="13.7109375" style="25" customWidth="1"/>
    <col min="5643" max="5888" width="9.140625" style="25"/>
    <col min="5889" max="5889" width="2.140625" style="25" customWidth="1"/>
    <col min="5890" max="5890" width="3.7109375" style="25" customWidth="1"/>
    <col min="5891" max="5891" width="19.42578125" style="25" customWidth="1"/>
    <col min="5892" max="5892" width="15.140625" style="25" customWidth="1"/>
    <col min="5893" max="5893" width="6.5703125" style="25" customWidth="1"/>
    <col min="5894" max="5894" width="52.140625" style="25" customWidth="1"/>
    <col min="5895" max="5895" width="5.85546875" style="25" customWidth="1"/>
    <col min="5896" max="5896" width="7" style="25" customWidth="1"/>
    <col min="5897" max="5897" width="11.5703125" style="25" customWidth="1"/>
    <col min="5898" max="5898" width="13.7109375" style="25" customWidth="1"/>
    <col min="5899" max="6144" width="9.140625" style="25"/>
    <col min="6145" max="6145" width="2.140625" style="25" customWidth="1"/>
    <col min="6146" max="6146" width="3.7109375" style="25" customWidth="1"/>
    <col min="6147" max="6147" width="19.42578125" style="25" customWidth="1"/>
    <col min="6148" max="6148" width="15.140625" style="25" customWidth="1"/>
    <col min="6149" max="6149" width="6.5703125" style="25" customWidth="1"/>
    <col min="6150" max="6150" width="52.140625" style="25" customWidth="1"/>
    <col min="6151" max="6151" width="5.85546875" style="25" customWidth="1"/>
    <col min="6152" max="6152" width="7" style="25" customWidth="1"/>
    <col min="6153" max="6153" width="11.5703125" style="25" customWidth="1"/>
    <col min="6154" max="6154" width="13.7109375" style="25" customWidth="1"/>
    <col min="6155" max="6400" width="9.140625" style="25"/>
    <col min="6401" max="6401" width="2.140625" style="25" customWidth="1"/>
    <col min="6402" max="6402" width="3.7109375" style="25" customWidth="1"/>
    <col min="6403" max="6403" width="19.42578125" style="25" customWidth="1"/>
    <col min="6404" max="6404" width="15.140625" style="25" customWidth="1"/>
    <col min="6405" max="6405" width="6.5703125" style="25" customWidth="1"/>
    <col min="6406" max="6406" width="52.140625" style="25" customWidth="1"/>
    <col min="6407" max="6407" width="5.85546875" style="25" customWidth="1"/>
    <col min="6408" max="6408" width="7" style="25" customWidth="1"/>
    <col min="6409" max="6409" width="11.5703125" style="25" customWidth="1"/>
    <col min="6410" max="6410" width="13.7109375" style="25" customWidth="1"/>
    <col min="6411" max="6656" width="9.140625" style="25"/>
    <col min="6657" max="6657" width="2.140625" style="25" customWidth="1"/>
    <col min="6658" max="6658" width="3.7109375" style="25" customWidth="1"/>
    <col min="6659" max="6659" width="19.42578125" style="25" customWidth="1"/>
    <col min="6660" max="6660" width="15.140625" style="25" customWidth="1"/>
    <col min="6661" max="6661" width="6.5703125" style="25" customWidth="1"/>
    <col min="6662" max="6662" width="52.140625" style="25" customWidth="1"/>
    <col min="6663" max="6663" width="5.85546875" style="25" customWidth="1"/>
    <col min="6664" max="6664" width="7" style="25" customWidth="1"/>
    <col min="6665" max="6665" width="11.5703125" style="25" customWidth="1"/>
    <col min="6666" max="6666" width="13.7109375" style="25" customWidth="1"/>
    <col min="6667" max="6912" width="9.140625" style="25"/>
    <col min="6913" max="6913" width="2.140625" style="25" customWidth="1"/>
    <col min="6914" max="6914" width="3.7109375" style="25" customWidth="1"/>
    <col min="6915" max="6915" width="19.42578125" style="25" customWidth="1"/>
    <col min="6916" max="6916" width="15.140625" style="25" customWidth="1"/>
    <col min="6917" max="6917" width="6.5703125" style="25" customWidth="1"/>
    <col min="6918" max="6918" width="52.140625" style="25" customWidth="1"/>
    <col min="6919" max="6919" width="5.85546875" style="25" customWidth="1"/>
    <col min="6920" max="6920" width="7" style="25" customWidth="1"/>
    <col min="6921" max="6921" width="11.5703125" style="25" customWidth="1"/>
    <col min="6922" max="6922" width="13.7109375" style="25" customWidth="1"/>
    <col min="6923" max="7168" width="9.140625" style="25"/>
    <col min="7169" max="7169" width="2.140625" style="25" customWidth="1"/>
    <col min="7170" max="7170" width="3.7109375" style="25" customWidth="1"/>
    <col min="7171" max="7171" width="19.42578125" style="25" customWidth="1"/>
    <col min="7172" max="7172" width="15.140625" style="25" customWidth="1"/>
    <col min="7173" max="7173" width="6.5703125" style="25" customWidth="1"/>
    <col min="7174" max="7174" width="52.140625" style="25" customWidth="1"/>
    <col min="7175" max="7175" width="5.85546875" style="25" customWidth="1"/>
    <col min="7176" max="7176" width="7" style="25" customWidth="1"/>
    <col min="7177" max="7177" width="11.5703125" style="25" customWidth="1"/>
    <col min="7178" max="7178" width="13.7109375" style="25" customWidth="1"/>
    <col min="7179" max="7424" width="9.140625" style="25"/>
    <col min="7425" max="7425" width="2.140625" style="25" customWidth="1"/>
    <col min="7426" max="7426" width="3.7109375" style="25" customWidth="1"/>
    <col min="7427" max="7427" width="19.42578125" style="25" customWidth="1"/>
    <col min="7428" max="7428" width="15.140625" style="25" customWidth="1"/>
    <col min="7429" max="7429" width="6.5703125" style="25" customWidth="1"/>
    <col min="7430" max="7430" width="52.140625" style="25" customWidth="1"/>
    <col min="7431" max="7431" width="5.85546875" style="25" customWidth="1"/>
    <col min="7432" max="7432" width="7" style="25" customWidth="1"/>
    <col min="7433" max="7433" width="11.5703125" style="25" customWidth="1"/>
    <col min="7434" max="7434" width="13.7109375" style="25" customWidth="1"/>
    <col min="7435" max="7680" width="9.140625" style="25"/>
    <col min="7681" max="7681" width="2.140625" style="25" customWidth="1"/>
    <col min="7682" max="7682" width="3.7109375" style="25" customWidth="1"/>
    <col min="7683" max="7683" width="19.42578125" style="25" customWidth="1"/>
    <col min="7684" max="7684" width="15.140625" style="25" customWidth="1"/>
    <col min="7685" max="7685" width="6.5703125" style="25" customWidth="1"/>
    <col min="7686" max="7686" width="52.140625" style="25" customWidth="1"/>
    <col min="7687" max="7687" width="5.85546875" style="25" customWidth="1"/>
    <col min="7688" max="7688" width="7" style="25" customWidth="1"/>
    <col min="7689" max="7689" width="11.5703125" style="25" customWidth="1"/>
    <col min="7690" max="7690" width="13.7109375" style="25" customWidth="1"/>
    <col min="7691" max="7936" width="9.140625" style="25"/>
    <col min="7937" max="7937" width="2.140625" style="25" customWidth="1"/>
    <col min="7938" max="7938" width="3.7109375" style="25" customWidth="1"/>
    <col min="7939" max="7939" width="19.42578125" style="25" customWidth="1"/>
    <col min="7940" max="7940" width="15.140625" style="25" customWidth="1"/>
    <col min="7941" max="7941" width="6.5703125" style="25" customWidth="1"/>
    <col min="7942" max="7942" width="52.140625" style="25" customWidth="1"/>
    <col min="7943" max="7943" width="5.85546875" style="25" customWidth="1"/>
    <col min="7944" max="7944" width="7" style="25" customWidth="1"/>
    <col min="7945" max="7945" width="11.5703125" style="25" customWidth="1"/>
    <col min="7946" max="7946" width="13.7109375" style="25" customWidth="1"/>
    <col min="7947" max="8192" width="9.140625" style="25"/>
    <col min="8193" max="8193" width="2.140625" style="25" customWidth="1"/>
    <col min="8194" max="8194" width="3.7109375" style="25" customWidth="1"/>
    <col min="8195" max="8195" width="19.42578125" style="25" customWidth="1"/>
    <col min="8196" max="8196" width="15.140625" style="25" customWidth="1"/>
    <col min="8197" max="8197" width="6.5703125" style="25" customWidth="1"/>
    <col min="8198" max="8198" width="52.140625" style="25" customWidth="1"/>
    <col min="8199" max="8199" width="5.85546875" style="25" customWidth="1"/>
    <col min="8200" max="8200" width="7" style="25" customWidth="1"/>
    <col min="8201" max="8201" width="11.5703125" style="25" customWidth="1"/>
    <col min="8202" max="8202" width="13.7109375" style="25" customWidth="1"/>
    <col min="8203" max="8448" width="9.140625" style="25"/>
    <col min="8449" max="8449" width="2.140625" style="25" customWidth="1"/>
    <col min="8450" max="8450" width="3.7109375" style="25" customWidth="1"/>
    <col min="8451" max="8451" width="19.42578125" style="25" customWidth="1"/>
    <col min="8452" max="8452" width="15.140625" style="25" customWidth="1"/>
    <col min="8453" max="8453" width="6.5703125" style="25" customWidth="1"/>
    <col min="8454" max="8454" width="52.140625" style="25" customWidth="1"/>
    <col min="8455" max="8455" width="5.85546875" style="25" customWidth="1"/>
    <col min="8456" max="8456" width="7" style="25" customWidth="1"/>
    <col min="8457" max="8457" width="11.5703125" style="25" customWidth="1"/>
    <col min="8458" max="8458" width="13.7109375" style="25" customWidth="1"/>
    <col min="8459" max="8704" width="9.140625" style="25"/>
    <col min="8705" max="8705" width="2.140625" style="25" customWidth="1"/>
    <col min="8706" max="8706" width="3.7109375" style="25" customWidth="1"/>
    <col min="8707" max="8707" width="19.42578125" style="25" customWidth="1"/>
    <col min="8708" max="8708" width="15.140625" style="25" customWidth="1"/>
    <col min="8709" max="8709" width="6.5703125" style="25" customWidth="1"/>
    <col min="8710" max="8710" width="52.140625" style="25" customWidth="1"/>
    <col min="8711" max="8711" width="5.85546875" style="25" customWidth="1"/>
    <col min="8712" max="8712" width="7" style="25" customWidth="1"/>
    <col min="8713" max="8713" width="11.5703125" style="25" customWidth="1"/>
    <col min="8714" max="8714" width="13.7109375" style="25" customWidth="1"/>
    <col min="8715" max="8960" width="9.140625" style="25"/>
    <col min="8961" max="8961" width="2.140625" style="25" customWidth="1"/>
    <col min="8962" max="8962" width="3.7109375" style="25" customWidth="1"/>
    <col min="8963" max="8963" width="19.42578125" style="25" customWidth="1"/>
    <col min="8964" max="8964" width="15.140625" style="25" customWidth="1"/>
    <col min="8965" max="8965" width="6.5703125" style="25" customWidth="1"/>
    <col min="8966" max="8966" width="52.140625" style="25" customWidth="1"/>
    <col min="8967" max="8967" width="5.85546875" style="25" customWidth="1"/>
    <col min="8968" max="8968" width="7" style="25" customWidth="1"/>
    <col min="8969" max="8969" width="11.5703125" style="25" customWidth="1"/>
    <col min="8970" max="8970" width="13.7109375" style="25" customWidth="1"/>
    <col min="8971" max="9216" width="9.140625" style="25"/>
    <col min="9217" max="9217" width="2.140625" style="25" customWidth="1"/>
    <col min="9218" max="9218" width="3.7109375" style="25" customWidth="1"/>
    <col min="9219" max="9219" width="19.42578125" style="25" customWidth="1"/>
    <col min="9220" max="9220" width="15.140625" style="25" customWidth="1"/>
    <col min="9221" max="9221" width="6.5703125" style="25" customWidth="1"/>
    <col min="9222" max="9222" width="52.140625" style="25" customWidth="1"/>
    <col min="9223" max="9223" width="5.85546875" style="25" customWidth="1"/>
    <col min="9224" max="9224" width="7" style="25" customWidth="1"/>
    <col min="9225" max="9225" width="11.5703125" style="25" customWidth="1"/>
    <col min="9226" max="9226" width="13.7109375" style="25" customWidth="1"/>
    <col min="9227" max="9472" width="9.140625" style="25"/>
    <col min="9473" max="9473" width="2.140625" style="25" customWidth="1"/>
    <col min="9474" max="9474" width="3.7109375" style="25" customWidth="1"/>
    <col min="9475" max="9475" width="19.42578125" style="25" customWidth="1"/>
    <col min="9476" max="9476" width="15.140625" style="25" customWidth="1"/>
    <col min="9477" max="9477" width="6.5703125" style="25" customWidth="1"/>
    <col min="9478" max="9478" width="52.140625" style="25" customWidth="1"/>
    <col min="9479" max="9479" width="5.85546875" style="25" customWidth="1"/>
    <col min="9480" max="9480" width="7" style="25" customWidth="1"/>
    <col min="9481" max="9481" width="11.5703125" style="25" customWidth="1"/>
    <col min="9482" max="9482" width="13.7109375" style="25" customWidth="1"/>
    <col min="9483" max="9728" width="9.140625" style="25"/>
    <col min="9729" max="9729" width="2.140625" style="25" customWidth="1"/>
    <col min="9730" max="9730" width="3.7109375" style="25" customWidth="1"/>
    <col min="9731" max="9731" width="19.42578125" style="25" customWidth="1"/>
    <col min="9732" max="9732" width="15.140625" style="25" customWidth="1"/>
    <col min="9733" max="9733" width="6.5703125" style="25" customWidth="1"/>
    <col min="9734" max="9734" width="52.140625" style="25" customWidth="1"/>
    <col min="9735" max="9735" width="5.85546875" style="25" customWidth="1"/>
    <col min="9736" max="9736" width="7" style="25" customWidth="1"/>
    <col min="9737" max="9737" width="11.5703125" style="25" customWidth="1"/>
    <col min="9738" max="9738" width="13.7109375" style="25" customWidth="1"/>
    <col min="9739" max="9984" width="9.140625" style="25"/>
    <col min="9985" max="9985" width="2.140625" style="25" customWidth="1"/>
    <col min="9986" max="9986" width="3.7109375" style="25" customWidth="1"/>
    <col min="9987" max="9987" width="19.42578125" style="25" customWidth="1"/>
    <col min="9988" max="9988" width="15.140625" style="25" customWidth="1"/>
    <col min="9989" max="9989" width="6.5703125" style="25" customWidth="1"/>
    <col min="9990" max="9990" width="52.140625" style="25" customWidth="1"/>
    <col min="9991" max="9991" width="5.85546875" style="25" customWidth="1"/>
    <col min="9992" max="9992" width="7" style="25" customWidth="1"/>
    <col min="9993" max="9993" width="11.5703125" style="25" customWidth="1"/>
    <col min="9994" max="9994" width="13.7109375" style="25" customWidth="1"/>
    <col min="9995" max="10240" width="9.140625" style="25"/>
    <col min="10241" max="10241" width="2.140625" style="25" customWidth="1"/>
    <col min="10242" max="10242" width="3.7109375" style="25" customWidth="1"/>
    <col min="10243" max="10243" width="19.42578125" style="25" customWidth="1"/>
    <col min="10244" max="10244" width="15.140625" style="25" customWidth="1"/>
    <col min="10245" max="10245" width="6.5703125" style="25" customWidth="1"/>
    <col min="10246" max="10246" width="52.140625" style="25" customWidth="1"/>
    <col min="10247" max="10247" width="5.85546875" style="25" customWidth="1"/>
    <col min="10248" max="10248" width="7" style="25" customWidth="1"/>
    <col min="10249" max="10249" width="11.5703125" style="25" customWidth="1"/>
    <col min="10250" max="10250" width="13.7109375" style="25" customWidth="1"/>
    <col min="10251" max="10496" width="9.140625" style="25"/>
    <col min="10497" max="10497" width="2.140625" style="25" customWidth="1"/>
    <col min="10498" max="10498" width="3.7109375" style="25" customWidth="1"/>
    <col min="10499" max="10499" width="19.42578125" style="25" customWidth="1"/>
    <col min="10500" max="10500" width="15.140625" style="25" customWidth="1"/>
    <col min="10501" max="10501" width="6.5703125" style="25" customWidth="1"/>
    <col min="10502" max="10502" width="52.140625" style="25" customWidth="1"/>
    <col min="10503" max="10503" width="5.85546875" style="25" customWidth="1"/>
    <col min="10504" max="10504" width="7" style="25" customWidth="1"/>
    <col min="10505" max="10505" width="11.5703125" style="25" customWidth="1"/>
    <col min="10506" max="10506" width="13.7109375" style="25" customWidth="1"/>
    <col min="10507" max="10752" width="9.140625" style="25"/>
    <col min="10753" max="10753" width="2.140625" style="25" customWidth="1"/>
    <col min="10754" max="10754" width="3.7109375" style="25" customWidth="1"/>
    <col min="10755" max="10755" width="19.42578125" style="25" customWidth="1"/>
    <col min="10756" max="10756" width="15.140625" style="25" customWidth="1"/>
    <col min="10757" max="10757" width="6.5703125" style="25" customWidth="1"/>
    <col min="10758" max="10758" width="52.140625" style="25" customWidth="1"/>
    <col min="10759" max="10759" width="5.85546875" style="25" customWidth="1"/>
    <col min="10760" max="10760" width="7" style="25" customWidth="1"/>
    <col min="10761" max="10761" width="11.5703125" style="25" customWidth="1"/>
    <col min="10762" max="10762" width="13.7109375" style="25" customWidth="1"/>
    <col min="10763" max="11008" width="9.140625" style="25"/>
    <col min="11009" max="11009" width="2.140625" style="25" customWidth="1"/>
    <col min="11010" max="11010" width="3.7109375" style="25" customWidth="1"/>
    <col min="11011" max="11011" width="19.42578125" style="25" customWidth="1"/>
    <col min="11012" max="11012" width="15.140625" style="25" customWidth="1"/>
    <col min="11013" max="11013" width="6.5703125" style="25" customWidth="1"/>
    <col min="11014" max="11014" width="52.140625" style="25" customWidth="1"/>
    <col min="11015" max="11015" width="5.85546875" style="25" customWidth="1"/>
    <col min="11016" max="11016" width="7" style="25" customWidth="1"/>
    <col min="11017" max="11017" width="11.5703125" style="25" customWidth="1"/>
    <col min="11018" max="11018" width="13.7109375" style="25" customWidth="1"/>
    <col min="11019" max="11264" width="9.140625" style="25"/>
    <col min="11265" max="11265" width="2.140625" style="25" customWidth="1"/>
    <col min="11266" max="11266" width="3.7109375" style="25" customWidth="1"/>
    <col min="11267" max="11267" width="19.42578125" style="25" customWidth="1"/>
    <col min="11268" max="11268" width="15.140625" style="25" customWidth="1"/>
    <col min="11269" max="11269" width="6.5703125" style="25" customWidth="1"/>
    <col min="11270" max="11270" width="52.140625" style="25" customWidth="1"/>
    <col min="11271" max="11271" width="5.85546875" style="25" customWidth="1"/>
    <col min="11272" max="11272" width="7" style="25" customWidth="1"/>
    <col min="11273" max="11273" width="11.5703125" style="25" customWidth="1"/>
    <col min="11274" max="11274" width="13.7109375" style="25" customWidth="1"/>
    <col min="11275" max="11520" width="9.140625" style="25"/>
    <col min="11521" max="11521" width="2.140625" style="25" customWidth="1"/>
    <col min="11522" max="11522" width="3.7109375" style="25" customWidth="1"/>
    <col min="11523" max="11523" width="19.42578125" style="25" customWidth="1"/>
    <col min="11524" max="11524" width="15.140625" style="25" customWidth="1"/>
    <col min="11525" max="11525" width="6.5703125" style="25" customWidth="1"/>
    <col min="11526" max="11526" width="52.140625" style="25" customWidth="1"/>
    <col min="11527" max="11527" width="5.85546875" style="25" customWidth="1"/>
    <col min="11528" max="11528" width="7" style="25" customWidth="1"/>
    <col min="11529" max="11529" width="11.5703125" style="25" customWidth="1"/>
    <col min="11530" max="11530" width="13.7109375" style="25" customWidth="1"/>
    <col min="11531" max="11776" width="9.140625" style="25"/>
    <col min="11777" max="11777" width="2.140625" style="25" customWidth="1"/>
    <col min="11778" max="11778" width="3.7109375" style="25" customWidth="1"/>
    <col min="11779" max="11779" width="19.42578125" style="25" customWidth="1"/>
    <col min="11780" max="11780" width="15.140625" style="25" customWidth="1"/>
    <col min="11781" max="11781" width="6.5703125" style="25" customWidth="1"/>
    <col min="11782" max="11782" width="52.140625" style="25" customWidth="1"/>
    <col min="11783" max="11783" width="5.85546875" style="25" customWidth="1"/>
    <col min="11784" max="11784" width="7" style="25" customWidth="1"/>
    <col min="11785" max="11785" width="11.5703125" style="25" customWidth="1"/>
    <col min="11786" max="11786" width="13.7109375" style="25" customWidth="1"/>
    <col min="11787" max="12032" width="9.140625" style="25"/>
    <col min="12033" max="12033" width="2.140625" style="25" customWidth="1"/>
    <col min="12034" max="12034" width="3.7109375" style="25" customWidth="1"/>
    <col min="12035" max="12035" width="19.42578125" style="25" customWidth="1"/>
    <col min="12036" max="12036" width="15.140625" style="25" customWidth="1"/>
    <col min="12037" max="12037" width="6.5703125" style="25" customWidth="1"/>
    <col min="12038" max="12038" width="52.140625" style="25" customWidth="1"/>
    <col min="12039" max="12039" width="5.85546875" style="25" customWidth="1"/>
    <col min="12040" max="12040" width="7" style="25" customWidth="1"/>
    <col min="12041" max="12041" width="11.5703125" style="25" customWidth="1"/>
    <col min="12042" max="12042" width="13.7109375" style="25" customWidth="1"/>
    <col min="12043" max="12288" width="9.140625" style="25"/>
    <col min="12289" max="12289" width="2.140625" style="25" customWidth="1"/>
    <col min="12290" max="12290" width="3.7109375" style="25" customWidth="1"/>
    <col min="12291" max="12291" width="19.42578125" style="25" customWidth="1"/>
    <col min="12292" max="12292" width="15.140625" style="25" customWidth="1"/>
    <col min="12293" max="12293" width="6.5703125" style="25" customWidth="1"/>
    <col min="12294" max="12294" width="52.140625" style="25" customWidth="1"/>
    <col min="12295" max="12295" width="5.85546875" style="25" customWidth="1"/>
    <col min="12296" max="12296" width="7" style="25" customWidth="1"/>
    <col min="12297" max="12297" width="11.5703125" style="25" customWidth="1"/>
    <col min="12298" max="12298" width="13.7109375" style="25" customWidth="1"/>
    <col min="12299" max="12544" width="9.140625" style="25"/>
    <col min="12545" max="12545" width="2.140625" style="25" customWidth="1"/>
    <col min="12546" max="12546" width="3.7109375" style="25" customWidth="1"/>
    <col min="12547" max="12547" width="19.42578125" style="25" customWidth="1"/>
    <col min="12548" max="12548" width="15.140625" style="25" customWidth="1"/>
    <col min="12549" max="12549" width="6.5703125" style="25" customWidth="1"/>
    <col min="12550" max="12550" width="52.140625" style="25" customWidth="1"/>
    <col min="12551" max="12551" width="5.85546875" style="25" customWidth="1"/>
    <col min="12552" max="12552" width="7" style="25" customWidth="1"/>
    <col min="12553" max="12553" width="11.5703125" style="25" customWidth="1"/>
    <col min="12554" max="12554" width="13.7109375" style="25" customWidth="1"/>
    <col min="12555" max="12800" width="9.140625" style="25"/>
    <col min="12801" max="12801" width="2.140625" style="25" customWidth="1"/>
    <col min="12802" max="12802" width="3.7109375" style="25" customWidth="1"/>
    <col min="12803" max="12803" width="19.42578125" style="25" customWidth="1"/>
    <col min="12804" max="12804" width="15.140625" style="25" customWidth="1"/>
    <col min="12805" max="12805" width="6.5703125" style="25" customWidth="1"/>
    <col min="12806" max="12806" width="52.140625" style="25" customWidth="1"/>
    <col min="12807" max="12807" width="5.85546875" style="25" customWidth="1"/>
    <col min="12808" max="12808" width="7" style="25" customWidth="1"/>
    <col min="12809" max="12809" width="11.5703125" style="25" customWidth="1"/>
    <col min="12810" max="12810" width="13.7109375" style="25" customWidth="1"/>
    <col min="12811" max="13056" width="9.140625" style="25"/>
    <col min="13057" max="13057" width="2.140625" style="25" customWidth="1"/>
    <col min="13058" max="13058" width="3.7109375" style="25" customWidth="1"/>
    <col min="13059" max="13059" width="19.42578125" style="25" customWidth="1"/>
    <col min="13060" max="13060" width="15.140625" style="25" customWidth="1"/>
    <col min="13061" max="13061" width="6.5703125" style="25" customWidth="1"/>
    <col min="13062" max="13062" width="52.140625" style="25" customWidth="1"/>
    <col min="13063" max="13063" width="5.85546875" style="25" customWidth="1"/>
    <col min="13064" max="13064" width="7" style="25" customWidth="1"/>
    <col min="13065" max="13065" width="11.5703125" style="25" customWidth="1"/>
    <col min="13066" max="13066" width="13.7109375" style="25" customWidth="1"/>
    <col min="13067" max="13312" width="9.140625" style="25"/>
    <col min="13313" max="13313" width="2.140625" style="25" customWidth="1"/>
    <col min="13314" max="13314" width="3.7109375" style="25" customWidth="1"/>
    <col min="13315" max="13315" width="19.42578125" style="25" customWidth="1"/>
    <col min="13316" max="13316" width="15.140625" style="25" customWidth="1"/>
    <col min="13317" max="13317" width="6.5703125" style="25" customWidth="1"/>
    <col min="13318" max="13318" width="52.140625" style="25" customWidth="1"/>
    <col min="13319" max="13319" width="5.85546875" style="25" customWidth="1"/>
    <col min="13320" max="13320" width="7" style="25" customWidth="1"/>
    <col min="13321" max="13321" width="11.5703125" style="25" customWidth="1"/>
    <col min="13322" max="13322" width="13.7109375" style="25" customWidth="1"/>
    <col min="13323" max="13568" width="9.140625" style="25"/>
    <col min="13569" max="13569" width="2.140625" style="25" customWidth="1"/>
    <col min="13570" max="13570" width="3.7109375" style="25" customWidth="1"/>
    <col min="13571" max="13571" width="19.42578125" style="25" customWidth="1"/>
    <col min="13572" max="13572" width="15.140625" style="25" customWidth="1"/>
    <col min="13573" max="13573" width="6.5703125" style="25" customWidth="1"/>
    <col min="13574" max="13574" width="52.140625" style="25" customWidth="1"/>
    <col min="13575" max="13575" width="5.85546875" style="25" customWidth="1"/>
    <col min="13576" max="13576" width="7" style="25" customWidth="1"/>
    <col min="13577" max="13577" width="11.5703125" style="25" customWidth="1"/>
    <col min="13578" max="13578" width="13.7109375" style="25" customWidth="1"/>
    <col min="13579" max="13824" width="9.140625" style="25"/>
    <col min="13825" max="13825" width="2.140625" style="25" customWidth="1"/>
    <col min="13826" max="13826" width="3.7109375" style="25" customWidth="1"/>
    <col min="13827" max="13827" width="19.42578125" style="25" customWidth="1"/>
    <col min="13828" max="13828" width="15.140625" style="25" customWidth="1"/>
    <col min="13829" max="13829" width="6.5703125" style="25" customWidth="1"/>
    <col min="13830" max="13830" width="52.140625" style="25" customWidth="1"/>
    <col min="13831" max="13831" width="5.85546875" style="25" customWidth="1"/>
    <col min="13832" max="13832" width="7" style="25" customWidth="1"/>
    <col min="13833" max="13833" width="11.5703125" style="25" customWidth="1"/>
    <col min="13834" max="13834" width="13.7109375" style="25" customWidth="1"/>
    <col min="13835" max="14080" width="9.140625" style="25"/>
    <col min="14081" max="14081" width="2.140625" style="25" customWidth="1"/>
    <col min="14082" max="14082" width="3.7109375" style="25" customWidth="1"/>
    <col min="14083" max="14083" width="19.42578125" style="25" customWidth="1"/>
    <col min="14084" max="14084" width="15.140625" style="25" customWidth="1"/>
    <col min="14085" max="14085" width="6.5703125" style="25" customWidth="1"/>
    <col min="14086" max="14086" width="52.140625" style="25" customWidth="1"/>
    <col min="14087" max="14087" width="5.85546875" style="25" customWidth="1"/>
    <col min="14088" max="14088" width="7" style="25" customWidth="1"/>
    <col min="14089" max="14089" width="11.5703125" style="25" customWidth="1"/>
    <col min="14090" max="14090" width="13.7109375" style="25" customWidth="1"/>
    <col min="14091" max="14336" width="9.140625" style="25"/>
    <col min="14337" max="14337" width="2.140625" style="25" customWidth="1"/>
    <col min="14338" max="14338" width="3.7109375" style="25" customWidth="1"/>
    <col min="14339" max="14339" width="19.42578125" style="25" customWidth="1"/>
    <col min="14340" max="14340" width="15.140625" style="25" customWidth="1"/>
    <col min="14341" max="14341" width="6.5703125" style="25" customWidth="1"/>
    <col min="14342" max="14342" width="52.140625" style="25" customWidth="1"/>
    <col min="14343" max="14343" width="5.85546875" style="25" customWidth="1"/>
    <col min="14344" max="14344" width="7" style="25" customWidth="1"/>
    <col min="14345" max="14345" width="11.5703125" style="25" customWidth="1"/>
    <col min="14346" max="14346" width="13.7109375" style="25" customWidth="1"/>
    <col min="14347" max="14592" width="9.140625" style="25"/>
    <col min="14593" max="14593" width="2.140625" style="25" customWidth="1"/>
    <col min="14594" max="14594" width="3.7109375" style="25" customWidth="1"/>
    <col min="14595" max="14595" width="19.42578125" style="25" customWidth="1"/>
    <col min="14596" max="14596" width="15.140625" style="25" customWidth="1"/>
    <col min="14597" max="14597" width="6.5703125" style="25" customWidth="1"/>
    <col min="14598" max="14598" width="52.140625" style="25" customWidth="1"/>
    <col min="14599" max="14599" width="5.85546875" style="25" customWidth="1"/>
    <col min="14600" max="14600" width="7" style="25" customWidth="1"/>
    <col min="14601" max="14601" width="11.5703125" style="25" customWidth="1"/>
    <col min="14602" max="14602" width="13.7109375" style="25" customWidth="1"/>
    <col min="14603" max="14848" width="9.140625" style="25"/>
    <col min="14849" max="14849" width="2.140625" style="25" customWidth="1"/>
    <col min="14850" max="14850" width="3.7109375" style="25" customWidth="1"/>
    <col min="14851" max="14851" width="19.42578125" style="25" customWidth="1"/>
    <col min="14852" max="14852" width="15.140625" style="25" customWidth="1"/>
    <col min="14853" max="14853" width="6.5703125" style="25" customWidth="1"/>
    <col min="14854" max="14854" width="52.140625" style="25" customWidth="1"/>
    <col min="14855" max="14855" width="5.85546875" style="25" customWidth="1"/>
    <col min="14856" max="14856" width="7" style="25" customWidth="1"/>
    <col min="14857" max="14857" width="11.5703125" style="25" customWidth="1"/>
    <col min="14858" max="14858" width="13.7109375" style="25" customWidth="1"/>
    <col min="14859" max="15104" width="9.140625" style="25"/>
    <col min="15105" max="15105" width="2.140625" style="25" customWidth="1"/>
    <col min="15106" max="15106" width="3.7109375" style="25" customWidth="1"/>
    <col min="15107" max="15107" width="19.42578125" style="25" customWidth="1"/>
    <col min="15108" max="15108" width="15.140625" style="25" customWidth="1"/>
    <col min="15109" max="15109" width="6.5703125" style="25" customWidth="1"/>
    <col min="15110" max="15110" width="52.140625" style="25" customWidth="1"/>
    <col min="15111" max="15111" width="5.85546875" style="25" customWidth="1"/>
    <col min="15112" max="15112" width="7" style="25" customWidth="1"/>
    <col min="15113" max="15113" width="11.5703125" style="25" customWidth="1"/>
    <col min="15114" max="15114" width="13.7109375" style="25" customWidth="1"/>
    <col min="15115" max="15360" width="9.140625" style="25"/>
    <col min="15361" max="15361" width="2.140625" style="25" customWidth="1"/>
    <col min="15362" max="15362" width="3.7109375" style="25" customWidth="1"/>
    <col min="15363" max="15363" width="19.42578125" style="25" customWidth="1"/>
    <col min="15364" max="15364" width="15.140625" style="25" customWidth="1"/>
    <col min="15365" max="15365" width="6.5703125" style="25" customWidth="1"/>
    <col min="15366" max="15366" width="52.140625" style="25" customWidth="1"/>
    <col min="15367" max="15367" width="5.85546875" style="25" customWidth="1"/>
    <col min="15368" max="15368" width="7" style="25" customWidth="1"/>
    <col min="15369" max="15369" width="11.5703125" style="25" customWidth="1"/>
    <col min="15370" max="15370" width="13.7109375" style="25" customWidth="1"/>
    <col min="15371" max="15616" width="9.140625" style="25"/>
    <col min="15617" max="15617" width="2.140625" style="25" customWidth="1"/>
    <col min="15618" max="15618" width="3.7109375" style="25" customWidth="1"/>
    <col min="15619" max="15619" width="19.42578125" style="25" customWidth="1"/>
    <col min="15620" max="15620" width="15.140625" style="25" customWidth="1"/>
    <col min="15621" max="15621" width="6.5703125" style="25" customWidth="1"/>
    <col min="15622" max="15622" width="52.140625" style="25" customWidth="1"/>
    <col min="15623" max="15623" width="5.85546875" style="25" customWidth="1"/>
    <col min="15624" max="15624" width="7" style="25" customWidth="1"/>
    <col min="15625" max="15625" width="11.5703125" style="25" customWidth="1"/>
    <col min="15626" max="15626" width="13.7109375" style="25" customWidth="1"/>
    <col min="15627" max="15872" width="9.140625" style="25"/>
    <col min="15873" max="15873" width="2.140625" style="25" customWidth="1"/>
    <col min="15874" max="15874" width="3.7109375" style="25" customWidth="1"/>
    <col min="15875" max="15875" width="19.42578125" style="25" customWidth="1"/>
    <col min="15876" max="15876" width="15.140625" style="25" customWidth="1"/>
    <col min="15877" max="15877" width="6.5703125" style="25" customWidth="1"/>
    <col min="15878" max="15878" width="52.140625" style="25" customWidth="1"/>
    <col min="15879" max="15879" width="5.85546875" style="25" customWidth="1"/>
    <col min="15880" max="15880" width="7" style="25" customWidth="1"/>
    <col min="15881" max="15881" width="11.5703125" style="25" customWidth="1"/>
    <col min="15882" max="15882" width="13.7109375" style="25" customWidth="1"/>
    <col min="15883" max="16128" width="9.140625" style="25"/>
    <col min="16129" max="16129" width="2.140625" style="25" customWidth="1"/>
    <col min="16130" max="16130" width="3.7109375" style="25" customWidth="1"/>
    <col min="16131" max="16131" width="19.42578125" style="25" customWidth="1"/>
    <col min="16132" max="16132" width="15.140625" style="25" customWidth="1"/>
    <col min="16133" max="16133" width="6.5703125" style="25" customWidth="1"/>
    <col min="16134" max="16134" width="52.140625" style="25" customWidth="1"/>
    <col min="16135" max="16135" width="5.85546875" style="25" customWidth="1"/>
    <col min="16136" max="16136" width="7" style="25" customWidth="1"/>
    <col min="16137" max="16137" width="11.5703125" style="25" customWidth="1"/>
    <col min="16138" max="16138" width="13.7109375" style="25" customWidth="1"/>
    <col min="16139" max="16384" width="9.140625" style="25"/>
  </cols>
  <sheetData>
    <row r="1" spans="1:16" s="21" customFormat="1" x14ac:dyDescent="0.2">
      <c r="H1" s="99"/>
      <c r="I1" s="99"/>
      <c r="J1" s="99"/>
      <c r="K1" s="22"/>
    </row>
    <row r="2" spans="1:16" s="27" customFormat="1" ht="52.5" customHeight="1" x14ac:dyDescent="0.25">
      <c r="A2" s="26"/>
      <c r="B2" s="82" t="s">
        <v>40</v>
      </c>
      <c r="C2" s="82"/>
      <c r="D2" s="82"/>
      <c r="E2" s="82"/>
      <c r="F2" s="82"/>
      <c r="G2" s="82"/>
      <c r="H2" s="82"/>
      <c r="I2" s="82"/>
      <c r="J2" s="82"/>
      <c r="K2" s="82"/>
    </row>
    <row r="3" spans="1:16" ht="42" customHeight="1" x14ac:dyDescent="0.2">
      <c r="A3" s="23"/>
      <c r="B3" s="101" t="s">
        <v>0</v>
      </c>
      <c r="C3" s="102" t="s">
        <v>1</v>
      </c>
      <c r="D3" s="102"/>
      <c r="E3" s="102"/>
      <c r="F3" s="102"/>
      <c r="G3" s="101" t="s">
        <v>39</v>
      </c>
      <c r="H3" s="101"/>
      <c r="I3" s="101" t="s">
        <v>55</v>
      </c>
      <c r="J3" s="91" t="s">
        <v>54</v>
      </c>
      <c r="K3" s="91" t="s">
        <v>57</v>
      </c>
    </row>
    <row r="4" spans="1:16" ht="18.75" customHeight="1" x14ac:dyDescent="0.2">
      <c r="A4" s="23"/>
      <c r="B4" s="101"/>
      <c r="C4" s="102"/>
      <c r="D4" s="102"/>
      <c r="E4" s="102"/>
      <c r="F4" s="102"/>
      <c r="G4" s="66" t="s">
        <v>2</v>
      </c>
      <c r="H4" s="66" t="s">
        <v>3</v>
      </c>
      <c r="I4" s="101"/>
      <c r="J4" s="91"/>
      <c r="K4" s="91"/>
    </row>
    <row r="5" spans="1:16" s="27" customFormat="1" ht="35.25" customHeight="1" x14ac:dyDescent="0.25">
      <c r="A5" s="26"/>
      <c r="B5" s="67">
        <v>1</v>
      </c>
      <c r="C5" s="104" t="s">
        <v>13</v>
      </c>
      <c r="D5" s="105"/>
      <c r="E5" s="105"/>
      <c r="F5" s="106"/>
      <c r="G5" s="66" t="s">
        <v>21</v>
      </c>
      <c r="H5" s="66">
        <v>28</v>
      </c>
      <c r="I5" s="67">
        <v>2021</v>
      </c>
      <c r="J5" s="31">
        <v>39.200000000000003</v>
      </c>
      <c r="K5" s="7">
        <v>39.200000000000003</v>
      </c>
      <c r="P5" s="28"/>
    </row>
    <row r="6" spans="1:16" s="27" customFormat="1" ht="35.25" customHeight="1" x14ac:dyDescent="0.25">
      <c r="A6" s="26"/>
      <c r="B6" s="67">
        <v>2</v>
      </c>
      <c r="C6" s="104" t="s">
        <v>56</v>
      </c>
      <c r="D6" s="105"/>
      <c r="E6" s="105"/>
      <c r="F6" s="106"/>
      <c r="G6" s="66" t="s">
        <v>22</v>
      </c>
      <c r="H6" s="66">
        <v>2800</v>
      </c>
      <c r="I6" s="67">
        <v>2021</v>
      </c>
      <c r="J6" s="31">
        <v>36.299999999999997</v>
      </c>
      <c r="K6" s="7">
        <v>34.299999999999997</v>
      </c>
      <c r="P6" s="28"/>
    </row>
    <row r="7" spans="1:16" s="27" customFormat="1" ht="35.25" customHeight="1" x14ac:dyDescent="0.25">
      <c r="A7" s="26"/>
      <c r="B7" s="67">
        <v>3</v>
      </c>
      <c r="C7" s="104" t="s">
        <v>164</v>
      </c>
      <c r="D7" s="105"/>
      <c r="E7" s="105"/>
      <c r="F7" s="106"/>
      <c r="G7" s="66" t="s">
        <v>22</v>
      </c>
      <c r="H7" s="66">
        <v>25</v>
      </c>
      <c r="I7" s="67">
        <v>2021</v>
      </c>
      <c r="J7" s="31">
        <v>56.2</v>
      </c>
      <c r="K7" s="7">
        <v>56.2</v>
      </c>
    </row>
    <row r="8" spans="1:16" s="27" customFormat="1" ht="22.5" customHeight="1" x14ac:dyDescent="0.25">
      <c r="A8" s="26"/>
      <c r="B8" s="107" t="s">
        <v>41</v>
      </c>
      <c r="C8" s="108"/>
      <c r="D8" s="108"/>
      <c r="E8" s="108"/>
      <c r="F8" s="108"/>
      <c r="G8" s="108"/>
      <c r="H8" s="108"/>
      <c r="I8" s="109"/>
      <c r="J8" s="32">
        <f>SUM(J5:J7)</f>
        <v>131.69999999999999</v>
      </c>
      <c r="K8" s="32">
        <f>SUM(K5:K7)</f>
        <v>129.69999999999999</v>
      </c>
    </row>
    <row r="10" spans="1:16" ht="51" customHeight="1" x14ac:dyDescent="0.2">
      <c r="B10" s="148" t="s">
        <v>58</v>
      </c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6" ht="30" customHeight="1" x14ac:dyDescent="0.2">
      <c r="A11" s="33"/>
      <c r="B11" s="101" t="s">
        <v>0</v>
      </c>
      <c r="C11" s="102" t="s">
        <v>1</v>
      </c>
      <c r="D11" s="102"/>
      <c r="E11" s="102"/>
      <c r="F11" s="102"/>
      <c r="G11" s="101" t="s">
        <v>39</v>
      </c>
      <c r="H11" s="101"/>
      <c r="I11" s="101" t="s">
        <v>55</v>
      </c>
      <c r="J11" s="91" t="s">
        <v>54</v>
      </c>
      <c r="K11" s="91" t="s">
        <v>57</v>
      </c>
    </row>
    <row r="12" spans="1:16" ht="39.75" customHeight="1" x14ac:dyDescent="0.2">
      <c r="A12" s="33"/>
      <c r="B12" s="101"/>
      <c r="C12" s="102"/>
      <c r="D12" s="102"/>
      <c r="E12" s="102"/>
      <c r="F12" s="102"/>
      <c r="G12" s="66" t="s">
        <v>2</v>
      </c>
      <c r="H12" s="66" t="s">
        <v>3</v>
      </c>
      <c r="I12" s="101"/>
      <c r="J12" s="91"/>
      <c r="K12" s="91"/>
    </row>
    <row r="13" spans="1:16" ht="50.25" customHeight="1" x14ac:dyDescent="0.2">
      <c r="A13" s="33"/>
      <c r="B13" s="66">
        <v>1</v>
      </c>
      <c r="C13" s="110" t="s">
        <v>59</v>
      </c>
      <c r="D13" s="110"/>
      <c r="E13" s="110"/>
      <c r="F13" s="110"/>
      <c r="G13" s="34" t="s">
        <v>60</v>
      </c>
      <c r="H13" s="66">
        <v>60</v>
      </c>
      <c r="I13" s="66">
        <v>2021</v>
      </c>
      <c r="J13" s="35">
        <v>1278.9000000000001</v>
      </c>
      <c r="K13" s="8">
        <f>426262.63*3/1000</f>
        <v>1278.7878900000001</v>
      </c>
    </row>
    <row r="14" spans="1:16" ht="22.5" customHeight="1" x14ac:dyDescent="0.2">
      <c r="A14" s="33"/>
      <c r="B14" s="111" t="s">
        <v>41</v>
      </c>
      <c r="C14" s="111"/>
      <c r="D14" s="111"/>
      <c r="E14" s="111"/>
      <c r="F14" s="111"/>
      <c r="G14" s="111"/>
      <c r="H14" s="111"/>
      <c r="I14" s="111"/>
      <c r="J14" s="36">
        <f>SUM(J13)</f>
        <v>1278.9000000000001</v>
      </c>
      <c r="K14" s="36">
        <f>SUM(K13)</f>
        <v>1278.7878900000001</v>
      </c>
    </row>
    <row r="16" spans="1:16" ht="50.25" customHeight="1" x14ac:dyDescent="0.2">
      <c r="B16" s="148" t="s">
        <v>43</v>
      </c>
      <c r="C16" s="148"/>
      <c r="D16" s="148"/>
      <c r="E16" s="148"/>
      <c r="F16" s="148"/>
      <c r="G16" s="148"/>
      <c r="H16" s="148"/>
      <c r="I16" s="148"/>
      <c r="J16" s="148"/>
      <c r="K16" s="148"/>
    </row>
    <row r="17" spans="2:12" ht="30" customHeight="1" x14ac:dyDescent="0.2">
      <c r="B17" s="101" t="s">
        <v>0</v>
      </c>
      <c r="C17" s="102" t="s">
        <v>1</v>
      </c>
      <c r="D17" s="102"/>
      <c r="E17" s="102"/>
      <c r="F17" s="102"/>
      <c r="G17" s="101" t="s">
        <v>39</v>
      </c>
      <c r="H17" s="101"/>
      <c r="I17" s="101" t="s">
        <v>55</v>
      </c>
      <c r="J17" s="91" t="s">
        <v>54</v>
      </c>
      <c r="K17" s="91" t="s">
        <v>57</v>
      </c>
    </row>
    <row r="18" spans="2:12" ht="30" customHeight="1" x14ac:dyDescent="0.2">
      <c r="B18" s="101"/>
      <c r="C18" s="102"/>
      <c r="D18" s="102"/>
      <c r="E18" s="102"/>
      <c r="F18" s="102"/>
      <c r="G18" s="66" t="s">
        <v>2</v>
      </c>
      <c r="H18" s="66" t="s">
        <v>3</v>
      </c>
      <c r="I18" s="101"/>
      <c r="J18" s="91"/>
      <c r="K18" s="91"/>
    </row>
    <row r="19" spans="2:12" ht="21" customHeight="1" x14ac:dyDescent="0.2">
      <c r="B19" s="63">
        <v>1</v>
      </c>
      <c r="C19" s="95" t="s">
        <v>61</v>
      </c>
      <c r="D19" s="95"/>
      <c r="E19" s="95"/>
      <c r="F19" s="95"/>
      <c r="G19" s="64" t="s">
        <v>4</v>
      </c>
      <c r="H19" s="2">
        <v>1184.8</v>
      </c>
      <c r="I19" s="63">
        <v>2021</v>
      </c>
      <c r="J19" s="3">
        <v>1756.7</v>
      </c>
      <c r="K19" s="3">
        <v>1756.3</v>
      </c>
      <c r="L19" s="1"/>
    </row>
    <row r="20" spans="2:12" ht="32.25" customHeight="1" x14ac:dyDescent="0.2">
      <c r="B20" s="63">
        <v>2</v>
      </c>
      <c r="C20" s="95" t="s">
        <v>62</v>
      </c>
      <c r="D20" s="95"/>
      <c r="E20" s="95"/>
      <c r="F20" s="95"/>
      <c r="G20" s="64" t="s">
        <v>4</v>
      </c>
      <c r="H20" s="2">
        <v>808.2</v>
      </c>
      <c r="I20" s="63">
        <v>2021</v>
      </c>
      <c r="J20" s="3">
        <v>1280.8</v>
      </c>
      <c r="K20" s="3">
        <v>1272.0999999999999</v>
      </c>
      <c r="L20" s="1"/>
    </row>
    <row r="21" spans="2:12" ht="20.25" customHeight="1" x14ac:dyDescent="0.2">
      <c r="B21" s="63">
        <v>3</v>
      </c>
      <c r="C21" s="95" t="s">
        <v>63</v>
      </c>
      <c r="D21" s="95"/>
      <c r="E21" s="95"/>
      <c r="F21" s="95"/>
      <c r="G21" s="64" t="s">
        <v>4</v>
      </c>
      <c r="H21" s="2">
        <v>3130</v>
      </c>
      <c r="I21" s="63">
        <v>2021</v>
      </c>
      <c r="J21" s="3">
        <v>4601.5</v>
      </c>
      <c r="K21" s="3">
        <v>4601.5</v>
      </c>
      <c r="L21" s="1"/>
    </row>
    <row r="22" spans="2:12" ht="20.25" customHeight="1" x14ac:dyDescent="0.2">
      <c r="B22" s="63">
        <v>4</v>
      </c>
      <c r="C22" s="95" t="s">
        <v>64</v>
      </c>
      <c r="D22" s="95"/>
      <c r="E22" s="95"/>
      <c r="F22" s="95"/>
      <c r="G22" s="64" t="s">
        <v>4</v>
      </c>
      <c r="H22" s="2">
        <v>4022</v>
      </c>
      <c r="I22" s="63">
        <v>2021</v>
      </c>
      <c r="J22" s="3">
        <v>5630</v>
      </c>
      <c r="K22" s="3">
        <v>5629.7</v>
      </c>
      <c r="L22" s="1"/>
    </row>
    <row r="23" spans="2:12" ht="30.75" customHeight="1" x14ac:dyDescent="0.2">
      <c r="B23" s="63">
        <v>5</v>
      </c>
      <c r="C23" s="95" t="s">
        <v>65</v>
      </c>
      <c r="D23" s="95"/>
      <c r="E23" s="95"/>
      <c r="F23" s="95"/>
      <c r="G23" s="64" t="s">
        <v>4</v>
      </c>
      <c r="H23" s="2">
        <v>2000</v>
      </c>
      <c r="I23" s="63">
        <v>2021</v>
      </c>
      <c r="J23" s="3">
        <f>H23*1.54534</f>
        <v>3090.68</v>
      </c>
      <c r="K23" s="3">
        <f>783.9+1656.7+567.9</f>
        <v>3008.5</v>
      </c>
      <c r="L23" s="1"/>
    </row>
    <row r="24" spans="2:12" ht="30.75" customHeight="1" x14ac:dyDescent="0.2">
      <c r="B24" s="63">
        <v>6</v>
      </c>
      <c r="C24" s="95" t="s">
        <v>66</v>
      </c>
      <c r="D24" s="95"/>
      <c r="E24" s="95"/>
      <c r="F24" s="95"/>
      <c r="G24" s="64" t="s">
        <v>4</v>
      </c>
      <c r="H24" s="2">
        <v>171758</v>
      </c>
      <c r="I24" s="63">
        <v>2021</v>
      </c>
      <c r="J24" s="3">
        <v>3928.2</v>
      </c>
      <c r="K24" s="3">
        <f>327.3+654.7+654.7+654.6+654.6+654.7+327.3</f>
        <v>3927.9000000000005</v>
      </c>
      <c r="L24" s="1"/>
    </row>
    <row r="25" spans="2:12" ht="30.75" customHeight="1" x14ac:dyDescent="0.2">
      <c r="B25" s="63">
        <v>7</v>
      </c>
      <c r="C25" s="95" t="s">
        <v>67</v>
      </c>
      <c r="D25" s="95"/>
      <c r="E25" s="95"/>
      <c r="F25" s="95"/>
      <c r="G25" s="64" t="s">
        <v>4</v>
      </c>
      <c r="H25" s="2">
        <v>188622</v>
      </c>
      <c r="I25" s="63">
        <v>2021</v>
      </c>
      <c r="J25" s="3">
        <v>22567.9</v>
      </c>
      <c r="K25" s="3">
        <f>2529.4+2284.6+2529.4+1847.3+1288.3+1246.7+1288.2+1288.2+1246.7+1928.8+2447.8+2529.4</f>
        <v>22454.800000000003</v>
      </c>
      <c r="L25" s="1"/>
    </row>
    <row r="26" spans="2:12" ht="48.75" customHeight="1" x14ac:dyDescent="0.2">
      <c r="B26" s="63">
        <v>8</v>
      </c>
      <c r="C26" s="95" t="s">
        <v>31</v>
      </c>
      <c r="D26" s="95"/>
      <c r="E26" s="95"/>
      <c r="F26" s="95"/>
      <c r="G26" s="64" t="s">
        <v>22</v>
      </c>
      <c r="H26" s="2">
        <v>589</v>
      </c>
      <c r="I26" s="63">
        <v>2021</v>
      </c>
      <c r="J26" s="3">
        <v>428.7</v>
      </c>
      <c r="K26" s="3">
        <f>39.8+23.3+23.2+23.2+23.2+23.2+23.2+23.2+23.2+139+33.4+30.7</f>
        <v>428.59999999999991</v>
      </c>
      <c r="L26" s="1"/>
    </row>
    <row r="27" spans="2:12" ht="30" customHeight="1" x14ac:dyDescent="0.2">
      <c r="B27" s="63">
        <v>9</v>
      </c>
      <c r="C27" s="95" t="s">
        <v>68</v>
      </c>
      <c r="D27" s="95"/>
      <c r="E27" s="95"/>
      <c r="F27" s="95"/>
      <c r="G27" s="64" t="s">
        <v>22</v>
      </c>
      <c r="H27" s="2">
        <v>3</v>
      </c>
      <c r="I27" s="63">
        <v>2021</v>
      </c>
      <c r="J27" s="3">
        <v>146</v>
      </c>
      <c r="K27" s="3">
        <v>66</v>
      </c>
      <c r="L27" s="1"/>
    </row>
    <row r="28" spans="2:12" ht="30.75" customHeight="1" x14ac:dyDescent="0.2">
      <c r="B28" s="63">
        <v>10</v>
      </c>
      <c r="C28" s="95" t="s">
        <v>69</v>
      </c>
      <c r="D28" s="95"/>
      <c r="E28" s="95"/>
      <c r="F28" s="95"/>
      <c r="G28" s="64" t="s">
        <v>22</v>
      </c>
      <c r="H28" s="2">
        <v>3</v>
      </c>
      <c r="I28" s="70">
        <v>2021</v>
      </c>
      <c r="J28" s="3">
        <v>399.2</v>
      </c>
      <c r="K28" s="3">
        <v>378.7</v>
      </c>
      <c r="L28" s="1"/>
    </row>
    <row r="29" spans="2:12" ht="46.5" customHeight="1" x14ac:dyDescent="0.2">
      <c r="B29" s="63">
        <v>11</v>
      </c>
      <c r="C29" s="95" t="s">
        <v>153</v>
      </c>
      <c r="D29" s="95"/>
      <c r="E29" s="95"/>
      <c r="F29" s="95"/>
      <c r="G29" s="64" t="s">
        <v>22</v>
      </c>
      <c r="H29" s="2">
        <v>7</v>
      </c>
      <c r="I29" s="70">
        <v>2021</v>
      </c>
      <c r="J29" s="3">
        <v>1089.8</v>
      </c>
      <c r="K29" s="3">
        <v>1022</v>
      </c>
      <c r="L29" s="1"/>
    </row>
    <row r="30" spans="2:12" ht="45.75" customHeight="1" x14ac:dyDescent="0.2">
      <c r="B30" s="63">
        <v>12</v>
      </c>
      <c r="C30" s="95" t="s">
        <v>70</v>
      </c>
      <c r="D30" s="95"/>
      <c r="E30" s="95"/>
      <c r="F30" s="95"/>
      <c r="G30" s="64" t="s">
        <v>22</v>
      </c>
      <c r="H30" s="2">
        <v>1</v>
      </c>
      <c r="I30" s="70">
        <v>2021</v>
      </c>
      <c r="J30" s="3">
        <v>100</v>
      </c>
      <c r="K30" s="3">
        <v>98.5</v>
      </c>
      <c r="L30" s="1"/>
    </row>
    <row r="31" spans="2:12" ht="34.5" customHeight="1" x14ac:dyDescent="0.2">
      <c r="B31" s="63">
        <v>13</v>
      </c>
      <c r="C31" s="95" t="s">
        <v>165</v>
      </c>
      <c r="D31" s="95"/>
      <c r="E31" s="95"/>
      <c r="F31" s="95"/>
      <c r="G31" s="64" t="s">
        <v>22</v>
      </c>
      <c r="H31" s="2">
        <v>64</v>
      </c>
      <c r="I31" s="70">
        <v>2021</v>
      </c>
      <c r="J31" s="3">
        <v>100.8</v>
      </c>
      <c r="K31" s="3">
        <v>92.4</v>
      </c>
      <c r="L31" s="1"/>
    </row>
    <row r="32" spans="2:12" ht="45.75" customHeight="1" x14ac:dyDescent="0.2">
      <c r="B32" s="70">
        <v>14</v>
      </c>
      <c r="C32" s="95" t="s">
        <v>157</v>
      </c>
      <c r="D32" s="95"/>
      <c r="E32" s="95"/>
      <c r="F32" s="95"/>
      <c r="G32" s="71" t="s">
        <v>72</v>
      </c>
      <c r="H32" s="2">
        <v>1</v>
      </c>
      <c r="I32" s="70">
        <v>2021</v>
      </c>
      <c r="J32" s="3">
        <v>94.3</v>
      </c>
      <c r="K32" s="3">
        <v>94.2</v>
      </c>
      <c r="L32" s="1"/>
    </row>
    <row r="33" spans="2:12" s="33" customFormat="1" ht="45.75" customHeight="1" x14ac:dyDescent="0.2">
      <c r="B33" s="70">
        <v>15</v>
      </c>
      <c r="C33" s="95" t="s">
        <v>158</v>
      </c>
      <c r="D33" s="95"/>
      <c r="E33" s="95"/>
      <c r="F33" s="95"/>
      <c r="G33" s="71" t="s">
        <v>22</v>
      </c>
      <c r="H33" s="2">
        <v>7</v>
      </c>
      <c r="I33" s="70">
        <v>2021</v>
      </c>
      <c r="J33" s="72">
        <v>448.1</v>
      </c>
      <c r="K33" s="3">
        <v>448</v>
      </c>
      <c r="L33" s="77"/>
    </row>
    <row r="34" spans="2:12" s="33" customFormat="1" ht="45.75" customHeight="1" x14ac:dyDescent="0.2">
      <c r="B34" s="70">
        <v>16</v>
      </c>
      <c r="C34" s="95" t="s">
        <v>159</v>
      </c>
      <c r="D34" s="95"/>
      <c r="E34" s="95"/>
      <c r="F34" s="95"/>
      <c r="G34" s="71" t="s">
        <v>22</v>
      </c>
      <c r="H34" s="2">
        <v>2</v>
      </c>
      <c r="I34" s="70">
        <v>2021</v>
      </c>
      <c r="J34" s="3">
        <v>70</v>
      </c>
      <c r="K34" s="3">
        <v>69.5</v>
      </c>
      <c r="L34" s="77"/>
    </row>
    <row r="35" spans="2:12" s="33" customFormat="1" ht="22.5" customHeight="1" x14ac:dyDescent="0.2">
      <c r="B35" s="70">
        <v>17</v>
      </c>
      <c r="C35" s="95" t="s">
        <v>8</v>
      </c>
      <c r="D35" s="95"/>
      <c r="E35" s="95"/>
      <c r="F35" s="95"/>
      <c r="G35" s="71" t="s">
        <v>6</v>
      </c>
      <c r="H35" s="4">
        <v>1.6</v>
      </c>
      <c r="I35" s="70">
        <v>2021</v>
      </c>
      <c r="J35" s="3">
        <f xml:space="preserve"> SUM(J19:J23,J29,J28,J32,J33)*1.6%</f>
        <v>294.25727999999998</v>
      </c>
      <c r="K35" s="3">
        <v>284.2</v>
      </c>
      <c r="L35" s="77"/>
    </row>
    <row r="36" spans="2:12" ht="22.5" customHeight="1" x14ac:dyDescent="0.2">
      <c r="B36" s="111" t="s">
        <v>41</v>
      </c>
      <c r="C36" s="111"/>
      <c r="D36" s="111"/>
      <c r="E36" s="111"/>
      <c r="F36" s="111"/>
      <c r="G36" s="111"/>
      <c r="H36" s="111"/>
      <c r="I36" s="111"/>
      <c r="J36" s="38">
        <f>SUM(J19:J35)</f>
        <v>46026.937279999998</v>
      </c>
      <c r="K36" s="38">
        <f>SUM(K19:K35)</f>
        <v>45632.899999999994</v>
      </c>
    </row>
    <row r="38" spans="2:12" ht="33.75" customHeight="1" x14ac:dyDescent="0.2">
      <c r="B38" s="100" t="s">
        <v>73</v>
      </c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2" ht="33" customHeight="1" x14ac:dyDescent="0.2">
      <c r="B39" s="112" t="s">
        <v>0</v>
      </c>
      <c r="C39" s="114" t="s">
        <v>1</v>
      </c>
      <c r="D39" s="115"/>
      <c r="E39" s="115"/>
      <c r="F39" s="116"/>
      <c r="G39" s="120" t="s">
        <v>39</v>
      </c>
      <c r="H39" s="121"/>
      <c r="I39" s="112" t="s">
        <v>55</v>
      </c>
      <c r="J39" s="91" t="s">
        <v>54</v>
      </c>
      <c r="K39" s="91" t="s">
        <v>57</v>
      </c>
    </row>
    <row r="40" spans="2:12" ht="33" customHeight="1" x14ac:dyDescent="0.2">
      <c r="B40" s="113"/>
      <c r="C40" s="117"/>
      <c r="D40" s="118"/>
      <c r="E40" s="118"/>
      <c r="F40" s="119"/>
      <c r="G40" s="66" t="s">
        <v>2</v>
      </c>
      <c r="H40" s="66" t="s">
        <v>3</v>
      </c>
      <c r="I40" s="113"/>
      <c r="J40" s="91"/>
      <c r="K40" s="91"/>
    </row>
    <row r="41" spans="2:12" ht="19.5" customHeight="1" x14ac:dyDescent="0.2">
      <c r="B41" s="66">
        <v>1</v>
      </c>
      <c r="C41" s="104" t="s">
        <v>71</v>
      </c>
      <c r="D41" s="105"/>
      <c r="E41" s="105"/>
      <c r="F41" s="106"/>
      <c r="G41" s="66" t="s">
        <v>72</v>
      </c>
      <c r="H41" s="66">
        <v>1</v>
      </c>
      <c r="I41" s="29">
        <v>2021</v>
      </c>
      <c r="J41" s="8">
        <v>2398.6999999999998</v>
      </c>
      <c r="K41" s="8">
        <v>2383.1999999999998</v>
      </c>
    </row>
    <row r="42" spans="2:12" ht="18.75" customHeight="1" x14ac:dyDescent="0.2">
      <c r="B42" s="66">
        <v>2</v>
      </c>
      <c r="C42" s="104" t="s">
        <v>8</v>
      </c>
      <c r="D42" s="105"/>
      <c r="E42" s="105"/>
      <c r="F42" s="106"/>
      <c r="G42" s="66" t="s">
        <v>6</v>
      </c>
      <c r="H42" s="39">
        <v>1.6</v>
      </c>
      <c r="I42" s="29">
        <v>2021</v>
      </c>
      <c r="J42" s="11">
        <v>38.4</v>
      </c>
      <c r="K42" s="9">
        <v>38.1</v>
      </c>
    </row>
    <row r="43" spans="2:12" ht="22.5" customHeight="1" x14ac:dyDescent="0.2">
      <c r="B43" s="122" t="s">
        <v>41</v>
      </c>
      <c r="C43" s="122"/>
      <c r="D43" s="122"/>
      <c r="E43" s="122"/>
      <c r="F43" s="122"/>
      <c r="G43" s="122"/>
      <c r="H43" s="122"/>
      <c r="I43" s="122"/>
      <c r="J43" s="38">
        <f>SUM(J41:J42)</f>
        <v>2437.1</v>
      </c>
      <c r="K43" s="38">
        <f>SUM(K41:K42)</f>
        <v>2421.2999999999997</v>
      </c>
    </row>
    <row r="45" spans="2:12" ht="50.25" customHeight="1" x14ac:dyDescent="0.2">
      <c r="B45" s="146" t="s">
        <v>177</v>
      </c>
      <c r="C45" s="146"/>
      <c r="D45" s="146"/>
      <c r="E45" s="146"/>
      <c r="F45" s="146"/>
      <c r="G45" s="146"/>
      <c r="H45" s="146"/>
      <c r="I45" s="146"/>
      <c r="J45" s="146"/>
      <c r="K45" s="146"/>
    </row>
    <row r="46" spans="2:12" ht="33" customHeight="1" x14ac:dyDescent="0.2">
      <c r="B46" s="112" t="s">
        <v>0</v>
      </c>
      <c r="C46" s="114" t="s">
        <v>1</v>
      </c>
      <c r="D46" s="115"/>
      <c r="E46" s="115"/>
      <c r="F46" s="116"/>
      <c r="G46" s="120" t="s">
        <v>39</v>
      </c>
      <c r="H46" s="121"/>
      <c r="I46" s="112" t="s">
        <v>55</v>
      </c>
      <c r="J46" s="91" t="s">
        <v>54</v>
      </c>
      <c r="K46" s="91" t="s">
        <v>57</v>
      </c>
    </row>
    <row r="47" spans="2:12" ht="33" customHeight="1" x14ac:dyDescent="0.2">
      <c r="B47" s="113"/>
      <c r="C47" s="117"/>
      <c r="D47" s="118"/>
      <c r="E47" s="118"/>
      <c r="F47" s="119"/>
      <c r="G47" s="66" t="s">
        <v>7</v>
      </c>
      <c r="H47" s="66" t="s">
        <v>3</v>
      </c>
      <c r="I47" s="113"/>
      <c r="J47" s="91"/>
      <c r="K47" s="91"/>
    </row>
    <row r="48" spans="2:12" ht="32.25" customHeight="1" x14ac:dyDescent="0.2">
      <c r="B48" s="63">
        <v>1</v>
      </c>
      <c r="C48" s="95" t="s">
        <v>74</v>
      </c>
      <c r="D48" s="95"/>
      <c r="E48" s="95"/>
      <c r="F48" s="95"/>
      <c r="G48" s="64" t="s">
        <v>4</v>
      </c>
      <c r="H48" s="2">
        <v>368</v>
      </c>
      <c r="I48" s="63">
        <v>2021</v>
      </c>
      <c r="J48" s="40">
        <v>543</v>
      </c>
      <c r="K48" s="41">
        <v>542.9</v>
      </c>
      <c r="L48" s="61"/>
    </row>
    <row r="49" spans="2:12" ht="32.25" customHeight="1" x14ac:dyDescent="0.2">
      <c r="B49" s="63">
        <v>2</v>
      </c>
      <c r="C49" s="95" t="s">
        <v>75</v>
      </c>
      <c r="D49" s="95"/>
      <c r="E49" s="95"/>
      <c r="F49" s="95"/>
      <c r="G49" s="64" t="s">
        <v>4</v>
      </c>
      <c r="H49" s="2">
        <v>296.89999999999998</v>
      </c>
      <c r="I49" s="63">
        <v>2021</v>
      </c>
      <c r="J49" s="40">
        <v>286.60000000000002</v>
      </c>
      <c r="K49" s="40">
        <v>286.5</v>
      </c>
      <c r="L49" s="62"/>
    </row>
    <row r="50" spans="2:12" ht="24" customHeight="1" x14ac:dyDescent="0.2">
      <c r="B50" s="63">
        <v>3</v>
      </c>
      <c r="C50" s="95" t="s">
        <v>145</v>
      </c>
      <c r="D50" s="95"/>
      <c r="E50" s="95"/>
      <c r="F50" s="95"/>
      <c r="G50" s="64" t="s">
        <v>4</v>
      </c>
      <c r="H50" s="2">
        <v>124.3</v>
      </c>
      <c r="I50" s="63">
        <v>2021</v>
      </c>
      <c r="J50" s="40">
        <v>181.3</v>
      </c>
      <c r="K50" s="41">
        <v>181.3</v>
      </c>
      <c r="L50" s="61"/>
    </row>
    <row r="51" spans="2:12" ht="27.75" customHeight="1" x14ac:dyDescent="0.2">
      <c r="B51" s="63">
        <v>4</v>
      </c>
      <c r="C51" s="95" t="s">
        <v>76</v>
      </c>
      <c r="D51" s="95"/>
      <c r="E51" s="95"/>
      <c r="F51" s="95"/>
      <c r="G51" s="64" t="s">
        <v>4</v>
      </c>
      <c r="H51" s="2">
        <v>393.1</v>
      </c>
      <c r="I51" s="63">
        <v>2021</v>
      </c>
      <c r="J51" s="40">
        <v>541.6</v>
      </c>
      <c r="K51" s="41">
        <v>541.5</v>
      </c>
      <c r="L51" s="61"/>
    </row>
    <row r="52" spans="2:12" ht="27.75" customHeight="1" x14ac:dyDescent="0.2">
      <c r="B52" s="63">
        <v>5</v>
      </c>
      <c r="C52" s="95" t="s">
        <v>77</v>
      </c>
      <c r="D52" s="95"/>
      <c r="E52" s="95"/>
      <c r="F52" s="95"/>
      <c r="G52" s="64" t="s">
        <v>4</v>
      </c>
      <c r="H52" s="2">
        <v>285</v>
      </c>
      <c r="I52" s="63">
        <v>2021</v>
      </c>
      <c r="J52" s="40">
        <v>401.6</v>
      </c>
      <c r="K52" s="40">
        <v>401.5</v>
      </c>
      <c r="L52" s="62"/>
    </row>
    <row r="53" spans="2:12" ht="27.75" customHeight="1" x14ac:dyDescent="0.2">
      <c r="B53" s="63">
        <v>6</v>
      </c>
      <c r="C53" s="95" t="s">
        <v>78</v>
      </c>
      <c r="D53" s="95"/>
      <c r="E53" s="95"/>
      <c r="F53" s="95"/>
      <c r="G53" s="64" t="s">
        <v>4</v>
      </c>
      <c r="H53" s="2">
        <v>594.4</v>
      </c>
      <c r="I53" s="63">
        <v>2021</v>
      </c>
      <c r="J53" s="40">
        <v>951.8</v>
      </c>
      <c r="K53" s="41">
        <v>951.8</v>
      </c>
      <c r="L53" s="61"/>
    </row>
    <row r="54" spans="2:12" ht="24" customHeight="1" x14ac:dyDescent="0.2">
      <c r="B54" s="63">
        <v>7</v>
      </c>
      <c r="C54" s="95" t="s">
        <v>79</v>
      </c>
      <c r="D54" s="95"/>
      <c r="E54" s="95"/>
      <c r="F54" s="95"/>
      <c r="G54" s="64" t="s">
        <v>4</v>
      </c>
      <c r="H54" s="2">
        <v>1066.5</v>
      </c>
      <c r="I54" s="63">
        <v>2021</v>
      </c>
      <c r="J54" s="40">
        <v>1463.9</v>
      </c>
      <c r="K54" s="40">
        <v>1463.8</v>
      </c>
      <c r="L54" s="62"/>
    </row>
    <row r="55" spans="2:12" ht="29.25" customHeight="1" x14ac:dyDescent="0.2">
      <c r="B55" s="63">
        <v>8</v>
      </c>
      <c r="C55" s="95" t="s">
        <v>80</v>
      </c>
      <c r="D55" s="95"/>
      <c r="E55" s="95"/>
      <c r="F55" s="95"/>
      <c r="G55" s="64" t="s">
        <v>4</v>
      </c>
      <c r="H55" s="2">
        <v>804.3</v>
      </c>
      <c r="I55" s="63">
        <v>2021</v>
      </c>
      <c r="J55" s="40">
        <v>1141.8</v>
      </c>
      <c r="K55" s="41">
        <v>1141.8</v>
      </c>
      <c r="L55" s="61"/>
    </row>
    <row r="56" spans="2:12" ht="29.25" customHeight="1" x14ac:dyDescent="0.2">
      <c r="B56" s="63">
        <v>9</v>
      </c>
      <c r="C56" s="95" t="s">
        <v>81</v>
      </c>
      <c r="D56" s="95"/>
      <c r="E56" s="95"/>
      <c r="F56" s="95"/>
      <c r="G56" s="64" t="s">
        <v>4</v>
      </c>
      <c r="H56" s="2">
        <v>364.5</v>
      </c>
      <c r="I56" s="63">
        <v>2021</v>
      </c>
      <c r="J56" s="40">
        <v>432.6</v>
      </c>
      <c r="K56" s="40">
        <v>432.6</v>
      </c>
      <c r="L56" s="62"/>
    </row>
    <row r="57" spans="2:12" ht="29.25" customHeight="1" x14ac:dyDescent="0.2">
      <c r="B57" s="63">
        <v>10</v>
      </c>
      <c r="C57" s="95" t="s">
        <v>82</v>
      </c>
      <c r="D57" s="95"/>
      <c r="E57" s="95"/>
      <c r="F57" s="95"/>
      <c r="G57" s="64" t="s">
        <v>4</v>
      </c>
      <c r="H57" s="2">
        <v>309</v>
      </c>
      <c r="I57" s="63">
        <v>2021</v>
      </c>
      <c r="J57" s="40">
        <v>450.8</v>
      </c>
      <c r="K57" s="40">
        <v>450.7</v>
      </c>
      <c r="L57" s="62"/>
    </row>
    <row r="58" spans="2:12" ht="19.5" customHeight="1" x14ac:dyDescent="0.2">
      <c r="B58" s="63">
        <v>11</v>
      </c>
      <c r="C58" s="95" t="s">
        <v>83</v>
      </c>
      <c r="D58" s="95"/>
      <c r="E58" s="95"/>
      <c r="F58" s="95"/>
      <c r="G58" s="64" t="s">
        <v>4</v>
      </c>
      <c r="H58" s="2">
        <v>176.8</v>
      </c>
      <c r="I58" s="63">
        <v>2021</v>
      </c>
      <c r="J58" s="40">
        <v>228.4</v>
      </c>
      <c r="K58" s="41">
        <v>228.3</v>
      </c>
      <c r="L58" s="61"/>
    </row>
    <row r="59" spans="2:12" ht="19.5" customHeight="1" x14ac:dyDescent="0.2">
      <c r="B59" s="63">
        <v>12</v>
      </c>
      <c r="C59" s="95" t="s">
        <v>144</v>
      </c>
      <c r="D59" s="95"/>
      <c r="E59" s="95"/>
      <c r="F59" s="95"/>
      <c r="G59" s="64" t="s">
        <v>4</v>
      </c>
      <c r="H59" s="2">
        <v>253.1</v>
      </c>
      <c r="I59" s="63">
        <v>2021</v>
      </c>
      <c r="J59" s="40">
        <v>320.3</v>
      </c>
      <c r="K59" s="41">
        <v>320.3</v>
      </c>
      <c r="L59" s="61"/>
    </row>
    <row r="60" spans="2:12" ht="19.5" customHeight="1" x14ac:dyDescent="0.2">
      <c r="B60" s="63">
        <v>13</v>
      </c>
      <c r="C60" s="95" t="s">
        <v>84</v>
      </c>
      <c r="D60" s="95"/>
      <c r="E60" s="95"/>
      <c r="F60" s="95"/>
      <c r="G60" s="64" t="s">
        <v>4</v>
      </c>
      <c r="H60" s="2">
        <v>259</v>
      </c>
      <c r="I60" s="63">
        <v>2021</v>
      </c>
      <c r="J60" s="40">
        <v>352.4</v>
      </c>
      <c r="K60" s="41">
        <v>352.4</v>
      </c>
      <c r="L60" s="61"/>
    </row>
    <row r="61" spans="2:12" ht="19.5" customHeight="1" x14ac:dyDescent="0.2">
      <c r="B61" s="63">
        <v>14</v>
      </c>
      <c r="C61" s="95" t="s">
        <v>85</v>
      </c>
      <c r="D61" s="95"/>
      <c r="E61" s="95"/>
      <c r="F61" s="95"/>
      <c r="G61" s="64" t="s">
        <v>4</v>
      </c>
      <c r="H61" s="2">
        <v>242</v>
      </c>
      <c r="I61" s="63">
        <v>2021</v>
      </c>
      <c r="J61" s="41">
        <v>306.10000000000002</v>
      </c>
      <c r="K61" s="41">
        <v>306.10000000000002</v>
      </c>
      <c r="L61" s="61"/>
    </row>
    <row r="62" spans="2:12" ht="19.5" customHeight="1" x14ac:dyDescent="0.2">
      <c r="B62" s="63">
        <v>15</v>
      </c>
      <c r="C62" s="95" t="s">
        <v>86</v>
      </c>
      <c r="D62" s="95"/>
      <c r="E62" s="95"/>
      <c r="F62" s="95"/>
      <c r="G62" s="64" t="s">
        <v>4</v>
      </c>
      <c r="H62" s="2">
        <v>125.7</v>
      </c>
      <c r="I62" s="63">
        <v>2021</v>
      </c>
      <c r="J62" s="41">
        <v>162.6</v>
      </c>
      <c r="K62" s="41">
        <v>162.5</v>
      </c>
      <c r="L62" s="61"/>
    </row>
    <row r="63" spans="2:12" ht="19.5" customHeight="1" x14ac:dyDescent="0.2">
      <c r="B63" s="63">
        <v>16</v>
      </c>
      <c r="C63" s="95" t="s">
        <v>87</v>
      </c>
      <c r="D63" s="95"/>
      <c r="E63" s="95"/>
      <c r="F63" s="95"/>
      <c r="G63" s="64" t="s">
        <v>4</v>
      </c>
      <c r="H63" s="2">
        <v>175</v>
      </c>
      <c r="I63" s="63">
        <v>2021</v>
      </c>
      <c r="J63" s="41">
        <v>229.1</v>
      </c>
      <c r="K63" s="41">
        <v>229.1</v>
      </c>
      <c r="L63" s="61"/>
    </row>
    <row r="64" spans="2:12" ht="19.5" customHeight="1" x14ac:dyDescent="0.2">
      <c r="B64" s="63">
        <v>17</v>
      </c>
      <c r="C64" s="95" t="s">
        <v>88</v>
      </c>
      <c r="D64" s="95"/>
      <c r="E64" s="95"/>
      <c r="F64" s="95"/>
      <c r="G64" s="64" t="s">
        <v>4</v>
      </c>
      <c r="H64" s="2">
        <v>408</v>
      </c>
      <c r="I64" s="63">
        <v>2021</v>
      </c>
      <c r="J64" s="41">
        <v>526.20000000000005</v>
      </c>
      <c r="K64" s="41">
        <v>526.1</v>
      </c>
      <c r="L64" s="61"/>
    </row>
    <row r="65" spans="2:12" ht="32.25" customHeight="1" x14ac:dyDescent="0.2">
      <c r="B65" s="63">
        <v>18</v>
      </c>
      <c r="C65" s="95" t="s">
        <v>89</v>
      </c>
      <c r="D65" s="95"/>
      <c r="E65" s="95"/>
      <c r="F65" s="95"/>
      <c r="G65" s="64" t="s">
        <v>4</v>
      </c>
      <c r="H65" s="2">
        <v>312</v>
      </c>
      <c r="I65" s="63">
        <v>2021</v>
      </c>
      <c r="J65" s="41">
        <v>403.1</v>
      </c>
      <c r="K65" s="41">
        <v>403.1</v>
      </c>
      <c r="L65" s="61"/>
    </row>
    <row r="66" spans="2:12" ht="17.25" customHeight="1" x14ac:dyDescent="0.2">
      <c r="B66" s="63">
        <v>19</v>
      </c>
      <c r="C66" s="95" t="s">
        <v>90</v>
      </c>
      <c r="D66" s="95"/>
      <c r="E66" s="95"/>
      <c r="F66" s="95"/>
      <c r="G66" s="64" t="s">
        <v>4</v>
      </c>
      <c r="H66" s="2">
        <v>433.3</v>
      </c>
      <c r="I66" s="63">
        <v>2021</v>
      </c>
      <c r="J66" s="41">
        <v>577</v>
      </c>
      <c r="K66" s="41">
        <v>576.9</v>
      </c>
      <c r="L66" s="61"/>
    </row>
    <row r="67" spans="2:12" ht="36" customHeight="1" x14ac:dyDescent="0.2">
      <c r="B67" s="63">
        <v>20</v>
      </c>
      <c r="C67" s="95" t="s">
        <v>91</v>
      </c>
      <c r="D67" s="95"/>
      <c r="E67" s="95"/>
      <c r="F67" s="95"/>
      <c r="G67" s="64" t="s">
        <v>4</v>
      </c>
      <c r="H67" s="2">
        <v>248</v>
      </c>
      <c r="I67" s="63">
        <v>2021</v>
      </c>
      <c r="J67" s="41">
        <v>313</v>
      </c>
      <c r="K67" s="41">
        <v>313</v>
      </c>
      <c r="L67" s="61"/>
    </row>
    <row r="68" spans="2:12" ht="36" customHeight="1" x14ac:dyDescent="0.2">
      <c r="B68" s="63">
        <v>21</v>
      </c>
      <c r="C68" s="95" t="s">
        <v>92</v>
      </c>
      <c r="D68" s="95"/>
      <c r="E68" s="95"/>
      <c r="F68" s="95"/>
      <c r="G68" s="64" t="s">
        <v>4</v>
      </c>
      <c r="H68" s="2">
        <v>213</v>
      </c>
      <c r="I68" s="63">
        <v>2021</v>
      </c>
      <c r="J68" s="41">
        <v>268.89999999999998</v>
      </c>
      <c r="K68" s="41">
        <v>268.8</v>
      </c>
      <c r="L68" s="61"/>
    </row>
    <row r="69" spans="2:12" ht="24" customHeight="1" x14ac:dyDescent="0.2">
      <c r="B69" s="63">
        <v>22</v>
      </c>
      <c r="C69" s="95" t="s">
        <v>93</v>
      </c>
      <c r="D69" s="95"/>
      <c r="E69" s="95"/>
      <c r="F69" s="95"/>
      <c r="G69" s="64" t="s">
        <v>4</v>
      </c>
      <c r="H69" s="2">
        <v>240.2</v>
      </c>
      <c r="I69" s="63">
        <v>2021</v>
      </c>
      <c r="J69" s="41">
        <v>303.5</v>
      </c>
      <c r="K69" s="41">
        <v>303.39999999999998</v>
      </c>
      <c r="L69" s="61"/>
    </row>
    <row r="70" spans="2:12" ht="36" customHeight="1" x14ac:dyDescent="0.2">
      <c r="B70" s="63">
        <v>23</v>
      </c>
      <c r="C70" s="95" t="s">
        <v>94</v>
      </c>
      <c r="D70" s="95"/>
      <c r="E70" s="95"/>
      <c r="F70" s="95"/>
      <c r="G70" s="64" t="s">
        <v>4</v>
      </c>
      <c r="H70" s="2">
        <v>154</v>
      </c>
      <c r="I70" s="63">
        <v>2021</v>
      </c>
      <c r="J70" s="41">
        <v>194.7</v>
      </c>
      <c r="K70" s="41">
        <v>194.7</v>
      </c>
      <c r="L70" s="61"/>
    </row>
    <row r="71" spans="2:12" ht="36" customHeight="1" x14ac:dyDescent="0.2">
      <c r="B71" s="63">
        <v>24</v>
      </c>
      <c r="C71" s="95" t="s">
        <v>95</v>
      </c>
      <c r="D71" s="95"/>
      <c r="E71" s="95"/>
      <c r="F71" s="95"/>
      <c r="G71" s="64" t="s">
        <v>4</v>
      </c>
      <c r="H71" s="2">
        <v>328</v>
      </c>
      <c r="I71" s="63">
        <v>2021</v>
      </c>
      <c r="J71" s="41">
        <v>414.3</v>
      </c>
      <c r="K71" s="41">
        <v>414.3</v>
      </c>
      <c r="L71" s="61"/>
    </row>
    <row r="72" spans="2:12" ht="20.25" customHeight="1" x14ac:dyDescent="0.2">
      <c r="B72" s="63">
        <v>25</v>
      </c>
      <c r="C72" s="95" t="s">
        <v>96</v>
      </c>
      <c r="D72" s="95"/>
      <c r="E72" s="95"/>
      <c r="F72" s="95"/>
      <c r="G72" s="64" t="s">
        <v>4</v>
      </c>
      <c r="H72" s="2">
        <v>264</v>
      </c>
      <c r="I72" s="63">
        <v>2021</v>
      </c>
      <c r="J72" s="3">
        <v>430</v>
      </c>
      <c r="K72" s="41">
        <v>430</v>
      </c>
      <c r="L72" s="62"/>
    </row>
    <row r="73" spans="2:12" ht="31.5" customHeight="1" x14ac:dyDescent="0.2">
      <c r="B73" s="63">
        <v>26</v>
      </c>
      <c r="C73" s="95" t="s">
        <v>97</v>
      </c>
      <c r="D73" s="95"/>
      <c r="E73" s="95"/>
      <c r="F73" s="95"/>
      <c r="G73" s="64" t="s">
        <v>4</v>
      </c>
      <c r="H73" s="2">
        <v>365</v>
      </c>
      <c r="I73" s="63">
        <v>2021</v>
      </c>
      <c r="J73" s="41">
        <v>463.9</v>
      </c>
      <c r="K73" s="41">
        <v>463.9</v>
      </c>
      <c r="L73" s="61"/>
    </row>
    <row r="74" spans="2:12" ht="20.25" customHeight="1" x14ac:dyDescent="0.2">
      <c r="B74" s="63">
        <v>27</v>
      </c>
      <c r="C74" s="95" t="s">
        <v>98</v>
      </c>
      <c r="D74" s="95"/>
      <c r="E74" s="95"/>
      <c r="F74" s="95"/>
      <c r="G74" s="64" t="s">
        <v>4</v>
      </c>
      <c r="H74" s="2">
        <v>257</v>
      </c>
      <c r="I74" s="63">
        <v>2021</v>
      </c>
      <c r="J74" s="41">
        <v>338.2</v>
      </c>
      <c r="K74" s="41">
        <v>338.2</v>
      </c>
      <c r="L74" s="61"/>
    </row>
    <row r="75" spans="2:12" ht="20.25" customHeight="1" x14ac:dyDescent="0.2">
      <c r="B75" s="63">
        <v>28</v>
      </c>
      <c r="C75" s="95" t="s">
        <v>99</v>
      </c>
      <c r="D75" s="95"/>
      <c r="E75" s="95"/>
      <c r="F75" s="95"/>
      <c r="G75" s="64" t="s">
        <v>4</v>
      </c>
      <c r="H75" s="2">
        <v>215</v>
      </c>
      <c r="I75" s="63">
        <v>2021</v>
      </c>
      <c r="J75" s="41">
        <v>283.89999999999998</v>
      </c>
      <c r="K75" s="41">
        <v>283.8</v>
      </c>
      <c r="L75" s="62"/>
    </row>
    <row r="76" spans="2:12" ht="20.25" customHeight="1" x14ac:dyDescent="0.2">
      <c r="B76" s="63">
        <v>29</v>
      </c>
      <c r="C76" s="92" t="s">
        <v>24</v>
      </c>
      <c r="D76" s="93"/>
      <c r="E76" s="93"/>
      <c r="F76" s="94"/>
      <c r="G76" s="64" t="s">
        <v>4</v>
      </c>
      <c r="H76" s="2">
        <v>2027</v>
      </c>
      <c r="I76" s="63">
        <v>2021</v>
      </c>
      <c r="J76" s="41">
        <v>3851</v>
      </c>
      <c r="K76" s="41">
        <f>1471.7+2379.2</f>
        <v>3850.8999999999996</v>
      </c>
      <c r="L76" s="62"/>
    </row>
    <row r="77" spans="2:12" s="1" customFormat="1" ht="20.25" customHeight="1" x14ac:dyDescent="0.2">
      <c r="B77" s="63">
        <v>30</v>
      </c>
      <c r="C77" s="79" t="s">
        <v>8</v>
      </c>
      <c r="D77" s="80"/>
      <c r="E77" s="80"/>
      <c r="F77" s="81"/>
      <c r="G77" s="64" t="s">
        <v>6</v>
      </c>
      <c r="H77" s="4">
        <v>1.6</v>
      </c>
      <c r="I77" s="63">
        <v>2021</v>
      </c>
      <c r="J77" s="3">
        <f>SUM(J48:J76)*1.6%</f>
        <v>261.78559999999999</v>
      </c>
      <c r="K77" s="41">
        <v>261.8</v>
      </c>
      <c r="L77" s="69"/>
    </row>
    <row r="78" spans="2:12" ht="22.5" customHeight="1" x14ac:dyDescent="0.2">
      <c r="B78" s="147" t="s">
        <v>41</v>
      </c>
      <c r="C78" s="147"/>
      <c r="D78" s="147"/>
      <c r="E78" s="147"/>
      <c r="F78" s="147"/>
      <c r="G78" s="147"/>
      <c r="H78" s="147"/>
      <c r="I78" s="147"/>
      <c r="J78" s="42">
        <f>SUM(J48:J77)</f>
        <v>16623.385600000001</v>
      </c>
      <c r="K78" s="42">
        <f>SUM(K48:K77)</f>
        <v>16622</v>
      </c>
    </row>
    <row r="80" spans="2:12" ht="52.5" customHeight="1" x14ac:dyDescent="0.2">
      <c r="B80" s="148" t="s">
        <v>176</v>
      </c>
      <c r="C80" s="148"/>
      <c r="D80" s="148"/>
      <c r="E80" s="148"/>
      <c r="F80" s="148"/>
      <c r="G80" s="148"/>
      <c r="H80" s="148"/>
      <c r="I80" s="148"/>
      <c r="J80" s="148"/>
      <c r="K80" s="148"/>
    </row>
    <row r="81" spans="2:13" ht="33.75" customHeight="1" x14ac:dyDescent="0.2">
      <c r="B81" s="83" t="s">
        <v>0</v>
      </c>
      <c r="C81" s="85" t="s">
        <v>1</v>
      </c>
      <c r="D81" s="86"/>
      <c r="E81" s="86"/>
      <c r="F81" s="87"/>
      <c r="G81" s="151" t="s">
        <v>39</v>
      </c>
      <c r="H81" s="152"/>
      <c r="I81" s="153" t="s">
        <v>55</v>
      </c>
      <c r="J81" s="91" t="s">
        <v>54</v>
      </c>
      <c r="K81" s="91" t="s">
        <v>57</v>
      </c>
    </row>
    <row r="82" spans="2:13" ht="32.25" customHeight="1" x14ac:dyDescent="0.2">
      <c r="B82" s="84"/>
      <c r="C82" s="88"/>
      <c r="D82" s="89"/>
      <c r="E82" s="89"/>
      <c r="F82" s="90"/>
      <c r="G82" s="64" t="s">
        <v>2</v>
      </c>
      <c r="H82" s="64" t="s">
        <v>3</v>
      </c>
      <c r="I82" s="154"/>
      <c r="J82" s="91"/>
      <c r="K82" s="91"/>
    </row>
    <row r="83" spans="2:13" ht="32.25" customHeight="1" x14ac:dyDescent="0.2">
      <c r="B83" s="63">
        <v>1</v>
      </c>
      <c r="C83" s="95" t="s">
        <v>100</v>
      </c>
      <c r="D83" s="95"/>
      <c r="E83" s="95"/>
      <c r="F83" s="95"/>
      <c r="G83" s="64" t="s">
        <v>5</v>
      </c>
      <c r="H83" s="2">
        <v>1</v>
      </c>
      <c r="I83" s="63">
        <v>2021</v>
      </c>
      <c r="J83" s="3">
        <f>'[1]Детские площадки'!J14</f>
        <v>9290.4</v>
      </c>
      <c r="K83" s="3">
        <v>9290.2999999999993</v>
      </c>
      <c r="L83" s="1"/>
      <c r="M83" s="1"/>
    </row>
    <row r="84" spans="2:13" ht="32.25" customHeight="1" x14ac:dyDescent="0.2">
      <c r="B84" s="63">
        <v>2</v>
      </c>
      <c r="C84" s="95" t="s">
        <v>101</v>
      </c>
      <c r="D84" s="95"/>
      <c r="E84" s="95"/>
      <c r="F84" s="95"/>
      <c r="G84" s="64" t="s">
        <v>5</v>
      </c>
      <c r="H84" s="2">
        <v>1</v>
      </c>
      <c r="I84" s="63">
        <v>2021</v>
      </c>
      <c r="J84" s="3">
        <f>'[1]Детские площадки'!J15</f>
        <v>3640.9</v>
      </c>
      <c r="K84" s="3">
        <v>3640.8</v>
      </c>
      <c r="L84" s="1"/>
      <c r="M84" s="1"/>
    </row>
    <row r="85" spans="2:13" ht="32.25" customHeight="1" x14ac:dyDescent="0.2">
      <c r="B85" s="63">
        <v>3</v>
      </c>
      <c r="C85" s="95" t="s">
        <v>102</v>
      </c>
      <c r="D85" s="95"/>
      <c r="E85" s="95"/>
      <c r="F85" s="95"/>
      <c r="G85" s="64" t="s">
        <v>5</v>
      </c>
      <c r="H85" s="2">
        <v>1</v>
      </c>
      <c r="I85" s="63">
        <v>2021</v>
      </c>
      <c r="J85" s="3">
        <f>'[1]Детские площадки'!J16</f>
        <v>6384.1</v>
      </c>
      <c r="K85" s="3">
        <v>6384.1</v>
      </c>
      <c r="L85" s="1"/>
      <c r="M85" s="1"/>
    </row>
    <row r="86" spans="2:13" ht="32.25" customHeight="1" x14ac:dyDescent="0.2">
      <c r="B86" s="63">
        <v>4</v>
      </c>
      <c r="C86" s="95" t="s">
        <v>103</v>
      </c>
      <c r="D86" s="95"/>
      <c r="E86" s="95"/>
      <c r="F86" s="95"/>
      <c r="G86" s="64" t="s">
        <v>5</v>
      </c>
      <c r="H86" s="2">
        <v>1</v>
      </c>
      <c r="I86" s="63">
        <v>2021</v>
      </c>
      <c r="J86" s="3">
        <f>'[1]Детские площадки'!J17</f>
        <v>7326.3</v>
      </c>
      <c r="K86" s="3">
        <v>7326.2</v>
      </c>
      <c r="L86" s="1"/>
      <c r="M86" s="1"/>
    </row>
    <row r="87" spans="2:13" ht="32.25" customHeight="1" x14ac:dyDescent="0.2">
      <c r="B87" s="63">
        <v>5</v>
      </c>
      <c r="C87" s="95" t="s">
        <v>104</v>
      </c>
      <c r="D87" s="95"/>
      <c r="E87" s="95"/>
      <c r="F87" s="95"/>
      <c r="G87" s="64" t="s">
        <v>5</v>
      </c>
      <c r="H87" s="2">
        <v>1</v>
      </c>
      <c r="I87" s="63">
        <v>2021</v>
      </c>
      <c r="J87" s="3">
        <f>'[1]Детские площадки'!J18</f>
        <v>7400.8</v>
      </c>
      <c r="K87" s="3">
        <v>7400.7</v>
      </c>
      <c r="L87" s="1"/>
      <c r="M87" s="1"/>
    </row>
    <row r="88" spans="2:13" ht="32.25" customHeight="1" x14ac:dyDescent="0.2">
      <c r="B88" s="63">
        <v>6</v>
      </c>
      <c r="C88" s="95" t="s">
        <v>105</v>
      </c>
      <c r="D88" s="95"/>
      <c r="E88" s="95"/>
      <c r="F88" s="95"/>
      <c r="G88" s="64" t="s">
        <v>5</v>
      </c>
      <c r="H88" s="2">
        <v>1</v>
      </c>
      <c r="I88" s="63">
        <v>2021</v>
      </c>
      <c r="J88" s="3">
        <f>'[1]Детские площадки'!J19</f>
        <v>3598.6</v>
      </c>
      <c r="K88" s="3">
        <v>3598.5</v>
      </c>
      <c r="L88" s="1"/>
      <c r="M88" s="1"/>
    </row>
    <row r="89" spans="2:13" ht="33.75" customHeight="1" x14ac:dyDescent="0.2">
      <c r="B89" s="63">
        <v>7</v>
      </c>
      <c r="C89" s="95" t="s">
        <v>106</v>
      </c>
      <c r="D89" s="95"/>
      <c r="E89" s="95"/>
      <c r="F89" s="95"/>
      <c r="G89" s="64" t="s">
        <v>5</v>
      </c>
      <c r="H89" s="2">
        <v>8</v>
      </c>
      <c r="I89" s="63">
        <v>2021</v>
      </c>
      <c r="J89" s="3">
        <f>'[1]Детские площадки'!J20</f>
        <v>855.4</v>
      </c>
      <c r="K89" s="3">
        <f>32.7+256+146.6+105+59.6+80.3+15.7+23.2</f>
        <v>719.1</v>
      </c>
      <c r="L89" s="1"/>
      <c r="M89" s="1"/>
    </row>
    <row r="90" spans="2:13" ht="33" customHeight="1" x14ac:dyDescent="0.2">
      <c r="B90" s="63">
        <v>8</v>
      </c>
      <c r="C90" s="95" t="s">
        <v>107</v>
      </c>
      <c r="D90" s="95"/>
      <c r="E90" s="95"/>
      <c r="F90" s="95"/>
      <c r="G90" s="64" t="s">
        <v>4</v>
      </c>
      <c r="H90" s="4">
        <v>1047</v>
      </c>
      <c r="I90" s="63">
        <v>2021</v>
      </c>
      <c r="J90" s="3">
        <f>'[1]Детские площадки'!J21</f>
        <v>331.2</v>
      </c>
      <c r="K90" s="3">
        <v>331.2</v>
      </c>
      <c r="L90" s="1"/>
      <c r="M90" s="1"/>
    </row>
    <row r="91" spans="2:13" ht="33" customHeight="1" x14ac:dyDescent="0.2">
      <c r="B91" s="63">
        <v>9</v>
      </c>
      <c r="C91" s="95" t="s">
        <v>108</v>
      </c>
      <c r="D91" s="95"/>
      <c r="E91" s="95"/>
      <c r="F91" s="95"/>
      <c r="G91" s="64" t="s">
        <v>4</v>
      </c>
      <c r="H91" s="2">
        <v>990</v>
      </c>
      <c r="I91" s="63">
        <v>2021</v>
      </c>
      <c r="J91" s="3">
        <f>'[1]Детские площадки'!J22</f>
        <v>313.2</v>
      </c>
      <c r="K91" s="3">
        <v>313.2</v>
      </c>
      <c r="L91" s="1"/>
      <c r="M91" s="1"/>
    </row>
    <row r="92" spans="2:13" ht="21" customHeight="1" x14ac:dyDescent="0.2">
      <c r="B92" s="63">
        <v>10</v>
      </c>
      <c r="C92" s="95" t="s">
        <v>109</v>
      </c>
      <c r="D92" s="95"/>
      <c r="E92" s="95"/>
      <c r="F92" s="95"/>
      <c r="G92" s="64" t="s">
        <v>22</v>
      </c>
      <c r="H92" s="2">
        <v>12</v>
      </c>
      <c r="I92" s="63">
        <v>2021</v>
      </c>
      <c r="J92" s="3">
        <f>'[1]Детские площадки'!J23</f>
        <v>299.10000000000002</v>
      </c>
      <c r="K92" s="3">
        <v>299.10000000000002</v>
      </c>
      <c r="L92" s="1"/>
      <c r="M92" s="1"/>
    </row>
    <row r="93" spans="2:13" ht="15" x14ac:dyDescent="0.2">
      <c r="B93" s="63">
        <v>11</v>
      </c>
      <c r="C93" s="95" t="s">
        <v>110</v>
      </c>
      <c r="D93" s="95"/>
      <c r="E93" s="95"/>
      <c r="F93" s="95"/>
      <c r="G93" s="64" t="s">
        <v>22</v>
      </c>
      <c r="H93" s="2">
        <v>3</v>
      </c>
      <c r="I93" s="63">
        <v>2021</v>
      </c>
      <c r="J93" s="3">
        <f>'[1]Детские площадки'!J24</f>
        <v>250</v>
      </c>
      <c r="K93" s="3">
        <v>240.5</v>
      </c>
      <c r="L93" s="1"/>
      <c r="M93" s="1"/>
    </row>
    <row r="94" spans="2:13" ht="18" customHeight="1" x14ac:dyDescent="0.2">
      <c r="B94" s="63">
        <v>12</v>
      </c>
      <c r="C94" s="79" t="s">
        <v>166</v>
      </c>
      <c r="D94" s="80"/>
      <c r="E94" s="80"/>
      <c r="F94" s="81"/>
      <c r="G94" s="64" t="s">
        <v>22</v>
      </c>
      <c r="H94" s="2">
        <v>7</v>
      </c>
      <c r="I94" s="63">
        <v>2021</v>
      </c>
      <c r="J94" s="3">
        <f>'[1]Детские площадки'!J25</f>
        <v>200</v>
      </c>
      <c r="K94" s="3">
        <v>195.5</v>
      </c>
      <c r="L94" s="1"/>
      <c r="M94" s="1"/>
    </row>
    <row r="95" spans="2:13" ht="18" customHeight="1" x14ac:dyDescent="0.2">
      <c r="B95" s="63">
        <v>13</v>
      </c>
      <c r="C95" s="150" t="s">
        <v>35</v>
      </c>
      <c r="D95" s="150"/>
      <c r="E95" s="150"/>
      <c r="F95" s="150"/>
      <c r="G95" s="64" t="s">
        <v>5</v>
      </c>
      <c r="H95" s="2">
        <v>1</v>
      </c>
      <c r="I95" s="63">
        <v>2021</v>
      </c>
      <c r="J95" s="3">
        <f>'[1]Детские площадки'!J26</f>
        <v>97</v>
      </c>
      <c r="K95" s="3">
        <f>63+34</f>
        <v>97</v>
      </c>
      <c r="L95" s="1"/>
      <c r="M95" s="1"/>
    </row>
    <row r="96" spans="2:13" ht="18" customHeight="1" x14ac:dyDescent="0.2">
      <c r="B96" s="63">
        <v>14</v>
      </c>
      <c r="C96" s="95" t="s">
        <v>19</v>
      </c>
      <c r="D96" s="95"/>
      <c r="E96" s="95"/>
      <c r="F96" s="95"/>
      <c r="G96" s="64" t="s">
        <v>4</v>
      </c>
      <c r="H96" s="2">
        <v>50696</v>
      </c>
      <c r="I96" s="63">
        <v>2021</v>
      </c>
      <c r="J96" s="3">
        <f>'[1]Детские площадки'!J27</f>
        <v>2901.8</v>
      </c>
      <c r="K96" s="3">
        <f>267.4+267.4+267.4+241.8+216.2+216.2+216.2+216.2+216.2+241.8+267.4+267.4</f>
        <v>2901.6000000000004</v>
      </c>
      <c r="L96" s="1"/>
      <c r="M96" s="1"/>
    </row>
    <row r="97" spans="2:13" ht="35.25" customHeight="1" x14ac:dyDescent="0.2">
      <c r="B97" s="63">
        <v>15</v>
      </c>
      <c r="C97" s="79" t="s">
        <v>111</v>
      </c>
      <c r="D97" s="80"/>
      <c r="E97" s="80"/>
      <c r="F97" s="81"/>
      <c r="G97" s="64" t="s">
        <v>112</v>
      </c>
      <c r="H97" s="2">
        <v>48</v>
      </c>
      <c r="I97" s="63">
        <v>2021</v>
      </c>
      <c r="J97" s="3">
        <f>'[1]Детские площадки'!J28</f>
        <v>123</v>
      </c>
      <c r="K97" s="3">
        <v>122.9</v>
      </c>
      <c r="L97" s="1"/>
      <c r="M97" s="1"/>
    </row>
    <row r="98" spans="2:13" ht="31.5" customHeight="1" x14ac:dyDescent="0.2">
      <c r="B98" s="63">
        <v>16</v>
      </c>
      <c r="C98" s="95" t="s">
        <v>113</v>
      </c>
      <c r="D98" s="95"/>
      <c r="E98" s="95"/>
      <c r="F98" s="95"/>
      <c r="G98" s="64" t="s">
        <v>4</v>
      </c>
      <c r="H98" s="2">
        <v>418</v>
      </c>
      <c r="I98" s="63">
        <v>2021</v>
      </c>
      <c r="J98" s="3">
        <f>'[1]Детские площадки'!J29</f>
        <v>1240.0999999999999</v>
      </c>
      <c r="K98" s="3">
        <v>1176</v>
      </c>
      <c r="L98" s="1"/>
      <c r="M98" s="1"/>
    </row>
    <row r="99" spans="2:13" ht="78" customHeight="1" x14ac:dyDescent="0.2">
      <c r="B99" s="63">
        <v>17</v>
      </c>
      <c r="C99" s="95" t="s">
        <v>148</v>
      </c>
      <c r="D99" s="95"/>
      <c r="E99" s="95"/>
      <c r="F99" s="95"/>
      <c r="G99" s="64" t="s">
        <v>22</v>
      </c>
      <c r="H99" s="2">
        <v>43</v>
      </c>
      <c r="I99" s="63">
        <v>2021</v>
      </c>
      <c r="J99" s="3">
        <f>'[1]Детские площадки'!J30</f>
        <v>332.5</v>
      </c>
      <c r="K99" s="3">
        <v>332.5</v>
      </c>
      <c r="L99" s="1"/>
      <c r="M99" s="1"/>
    </row>
    <row r="100" spans="2:13" ht="30.75" customHeight="1" x14ac:dyDescent="0.2">
      <c r="B100" s="63">
        <v>18</v>
      </c>
      <c r="C100" s="95" t="s">
        <v>149</v>
      </c>
      <c r="D100" s="95"/>
      <c r="E100" s="95"/>
      <c r="F100" s="95"/>
      <c r="G100" s="64" t="s">
        <v>112</v>
      </c>
      <c r="H100" s="2">
        <v>94</v>
      </c>
      <c r="I100" s="63">
        <v>2021</v>
      </c>
      <c r="J100" s="3">
        <f>'[1]Детские площадки'!J31</f>
        <v>218.8</v>
      </c>
      <c r="K100" s="3">
        <v>218.8</v>
      </c>
      <c r="L100" s="1"/>
      <c r="M100" s="1"/>
    </row>
    <row r="101" spans="2:13" ht="33" customHeight="1" x14ac:dyDescent="0.2">
      <c r="B101" s="63">
        <v>19</v>
      </c>
      <c r="C101" s="95" t="s">
        <v>25</v>
      </c>
      <c r="D101" s="95"/>
      <c r="E101" s="95"/>
      <c r="F101" s="95"/>
      <c r="G101" s="64" t="s">
        <v>9</v>
      </c>
      <c r="H101" s="4">
        <v>157</v>
      </c>
      <c r="I101" s="63">
        <v>2021</v>
      </c>
      <c r="J101" s="3">
        <f>'[1]Детские площадки'!J32</f>
        <v>306.10000000000002</v>
      </c>
      <c r="K101" s="3">
        <v>291.2</v>
      </c>
      <c r="L101" s="1"/>
      <c r="M101" s="1"/>
    </row>
    <row r="102" spans="2:13" ht="15" x14ac:dyDescent="0.2">
      <c r="B102" s="63">
        <v>20</v>
      </c>
      <c r="C102" s="95" t="s">
        <v>8</v>
      </c>
      <c r="D102" s="95"/>
      <c r="E102" s="95"/>
      <c r="F102" s="95"/>
      <c r="G102" s="64" t="s">
        <v>6</v>
      </c>
      <c r="H102" s="4">
        <v>1.6</v>
      </c>
      <c r="I102" s="63">
        <v>2021</v>
      </c>
      <c r="J102" s="3">
        <f>(J83+J84+J85+J86+J87+J88+J92+J93+J97+J98+J100)*1.6%</f>
        <v>636.35360000000003</v>
      </c>
      <c r="K102" s="3">
        <f>244.8+386.8</f>
        <v>631.6</v>
      </c>
      <c r="L102" s="1"/>
      <c r="M102" s="1"/>
    </row>
    <row r="103" spans="2:13" ht="22.5" customHeight="1" x14ac:dyDescent="0.2">
      <c r="B103" s="147" t="s">
        <v>41</v>
      </c>
      <c r="C103" s="147"/>
      <c r="D103" s="147"/>
      <c r="E103" s="147"/>
      <c r="F103" s="147"/>
      <c r="G103" s="147"/>
      <c r="H103" s="147"/>
      <c r="I103" s="147"/>
      <c r="J103" s="38">
        <f>SUM(J83:J102)</f>
        <v>45745.653599999998</v>
      </c>
      <c r="K103" s="38">
        <f>SUM(K83:K102)</f>
        <v>45510.799999999988</v>
      </c>
    </row>
    <row r="105" spans="2:13" ht="50.25" customHeight="1" x14ac:dyDescent="0.2">
      <c r="B105" s="148" t="s">
        <v>178</v>
      </c>
      <c r="C105" s="148"/>
      <c r="D105" s="148"/>
      <c r="E105" s="148"/>
      <c r="F105" s="148"/>
      <c r="G105" s="148"/>
      <c r="H105" s="148"/>
      <c r="I105" s="148"/>
      <c r="J105" s="148"/>
      <c r="K105" s="148"/>
    </row>
    <row r="106" spans="2:13" ht="29.25" customHeight="1" x14ac:dyDescent="0.2">
      <c r="B106" s="112" t="s">
        <v>0</v>
      </c>
      <c r="C106" s="114" t="s">
        <v>1</v>
      </c>
      <c r="D106" s="115"/>
      <c r="E106" s="115"/>
      <c r="F106" s="116"/>
      <c r="G106" s="120" t="s">
        <v>39</v>
      </c>
      <c r="H106" s="121"/>
      <c r="I106" s="112" t="s">
        <v>55</v>
      </c>
      <c r="J106" s="91" t="s">
        <v>54</v>
      </c>
      <c r="K106" s="91" t="s">
        <v>57</v>
      </c>
    </row>
    <row r="107" spans="2:13" ht="36" customHeight="1" x14ac:dyDescent="0.2">
      <c r="B107" s="113"/>
      <c r="C107" s="117"/>
      <c r="D107" s="118"/>
      <c r="E107" s="118"/>
      <c r="F107" s="119"/>
      <c r="G107" s="66" t="s">
        <v>2</v>
      </c>
      <c r="H107" s="66" t="s">
        <v>3</v>
      </c>
      <c r="I107" s="113"/>
      <c r="J107" s="91"/>
      <c r="K107" s="91"/>
    </row>
    <row r="108" spans="2:13" ht="30.75" customHeight="1" x14ac:dyDescent="0.2">
      <c r="B108" s="13">
        <v>1</v>
      </c>
      <c r="C108" s="79" t="s">
        <v>114</v>
      </c>
      <c r="D108" s="80"/>
      <c r="E108" s="80"/>
      <c r="F108" s="81"/>
      <c r="G108" s="64" t="s">
        <v>4</v>
      </c>
      <c r="H108" s="4">
        <v>5425</v>
      </c>
      <c r="I108" s="64">
        <v>2021</v>
      </c>
      <c r="J108" s="14">
        <v>3323.9</v>
      </c>
      <c r="K108" s="14">
        <v>3146.2</v>
      </c>
    </row>
    <row r="109" spans="2:13" ht="84" customHeight="1" x14ac:dyDescent="0.2">
      <c r="B109" s="13">
        <v>2</v>
      </c>
      <c r="C109" s="79" t="s">
        <v>168</v>
      </c>
      <c r="D109" s="80"/>
      <c r="E109" s="80"/>
      <c r="F109" s="81"/>
      <c r="G109" s="64" t="s">
        <v>10</v>
      </c>
      <c r="H109" s="4">
        <v>3.9</v>
      </c>
      <c r="I109" s="64">
        <v>2021</v>
      </c>
      <c r="J109" s="14">
        <v>2811.1</v>
      </c>
      <c r="K109" s="14">
        <v>2811.1</v>
      </c>
    </row>
    <row r="110" spans="2:13" ht="65.25" customHeight="1" x14ac:dyDescent="0.2">
      <c r="B110" s="13">
        <v>3</v>
      </c>
      <c r="C110" s="79" t="s">
        <v>138</v>
      </c>
      <c r="D110" s="80"/>
      <c r="E110" s="80"/>
      <c r="F110" s="81"/>
      <c r="G110" s="64" t="s">
        <v>22</v>
      </c>
      <c r="H110" s="4">
        <v>300</v>
      </c>
      <c r="I110" s="64">
        <v>2021</v>
      </c>
      <c r="J110" s="14">
        <v>50</v>
      </c>
      <c r="K110" s="9">
        <f>21.4+21.4</f>
        <v>42.8</v>
      </c>
    </row>
    <row r="111" spans="2:13" ht="65.25" customHeight="1" x14ac:dyDescent="0.2">
      <c r="B111" s="13">
        <v>4</v>
      </c>
      <c r="C111" s="79" t="s">
        <v>115</v>
      </c>
      <c r="D111" s="80"/>
      <c r="E111" s="80"/>
      <c r="F111" s="81"/>
      <c r="G111" s="64" t="s">
        <v>4</v>
      </c>
      <c r="H111" s="2">
        <v>218427</v>
      </c>
      <c r="I111" s="64">
        <v>2021</v>
      </c>
      <c r="J111" s="14">
        <v>10438.6</v>
      </c>
      <c r="K111" s="14">
        <v>10438.5</v>
      </c>
    </row>
    <row r="112" spans="2:13" ht="17.25" customHeight="1" x14ac:dyDescent="0.2">
      <c r="B112" s="13">
        <v>5</v>
      </c>
      <c r="C112" s="79" t="s">
        <v>147</v>
      </c>
      <c r="D112" s="80"/>
      <c r="E112" s="80"/>
      <c r="F112" s="81"/>
      <c r="G112" s="64" t="s">
        <v>22</v>
      </c>
      <c r="H112" s="12">
        <v>3</v>
      </c>
      <c r="I112" s="64">
        <v>2021</v>
      </c>
      <c r="J112" s="14">
        <v>36.799999999999997</v>
      </c>
      <c r="K112" s="14">
        <v>36.700000000000003</v>
      </c>
    </row>
    <row r="113" spans="2:11" ht="47.25" customHeight="1" x14ac:dyDescent="0.2">
      <c r="B113" s="13">
        <v>6</v>
      </c>
      <c r="C113" s="79" t="s">
        <v>169</v>
      </c>
      <c r="D113" s="80"/>
      <c r="E113" s="80"/>
      <c r="F113" s="81"/>
      <c r="G113" s="74" t="s">
        <v>4</v>
      </c>
      <c r="H113" s="10">
        <v>2330</v>
      </c>
      <c r="I113" s="74">
        <v>2021</v>
      </c>
      <c r="J113" s="14">
        <v>270.3</v>
      </c>
      <c r="K113" s="18">
        <v>0</v>
      </c>
    </row>
    <row r="114" spans="2:11" ht="30.75" customHeight="1" x14ac:dyDescent="0.2">
      <c r="B114" s="13">
        <v>7</v>
      </c>
      <c r="C114" s="79" t="s">
        <v>167</v>
      </c>
      <c r="D114" s="80"/>
      <c r="E114" s="80"/>
      <c r="F114" s="81"/>
      <c r="G114" s="71" t="s">
        <v>160</v>
      </c>
      <c r="H114" s="12">
        <v>30</v>
      </c>
      <c r="I114" s="71">
        <v>2021</v>
      </c>
      <c r="J114" s="14">
        <v>90</v>
      </c>
      <c r="K114" s="14">
        <v>90</v>
      </c>
    </row>
    <row r="115" spans="2:11" ht="17.25" customHeight="1" x14ac:dyDescent="0.2">
      <c r="B115" s="13">
        <v>8</v>
      </c>
      <c r="C115" s="79" t="s">
        <v>8</v>
      </c>
      <c r="D115" s="80"/>
      <c r="E115" s="80"/>
      <c r="F115" s="81"/>
      <c r="G115" s="71" t="s">
        <v>6</v>
      </c>
      <c r="H115" s="10">
        <v>1.6</v>
      </c>
      <c r="I115" s="71">
        <v>2021</v>
      </c>
      <c r="J115" s="14">
        <f>SUM(J108+J109)*1.6%</f>
        <v>98.16</v>
      </c>
      <c r="K115" s="9">
        <v>95.3</v>
      </c>
    </row>
    <row r="116" spans="2:11" ht="22.5" customHeight="1" x14ac:dyDescent="0.2">
      <c r="B116" s="147" t="s">
        <v>41</v>
      </c>
      <c r="C116" s="147"/>
      <c r="D116" s="147"/>
      <c r="E116" s="147"/>
      <c r="F116" s="147"/>
      <c r="G116" s="147"/>
      <c r="H116" s="147"/>
      <c r="I116" s="147"/>
      <c r="J116" s="43">
        <f>SUM(J108:J115)</f>
        <v>17118.859999999997</v>
      </c>
      <c r="K116" s="43">
        <f>SUM(K108:K115)</f>
        <v>16660.599999999999</v>
      </c>
    </row>
    <row r="118" spans="2:11" ht="43.5" customHeight="1" x14ac:dyDescent="0.2">
      <c r="B118" s="146" t="s">
        <v>44</v>
      </c>
      <c r="C118" s="146"/>
      <c r="D118" s="146"/>
      <c r="E118" s="146"/>
      <c r="F118" s="146"/>
      <c r="G118" s="146"/>
      <c r="H118" s="146"/>
      <c r="I118" s="146"/>
      <c r="J118" s="146"/>
      <c r="K118" s="146"/>
    </row>
    <row r="119" spans="2:11" ht="30" customHeight="1" x14ac:dyDescent="0.2">
      <c r="B119" s="130" t="s">
        <v>0</v>
      </c>
      <c r="C119" s="132" t="s">
        <v>1</v>
      </c>
      <c r="D119" s="133"/>
      <c r="E119" s="133"/>
      <c r="F119" s="134"/>
      <c r="G119" s="138" t="s">
        <v>39</v>
      </c>
      <c r="H119" s="139"/>
      <c r="I119" s="130" t="s">
        <v>55</v>
      </c>
      <c r="J119" s="91" t="s">
        <v>54</v>
      </c>
      <c r="K119" s="91" t="s">
        <v>57</v>
      </c>
    </row>
    <row r="120" spans="2:11" ht="34.5" customHeight="1" x14ac:dyDescent="0.2">
      <c r="B120" s="131"/>
      <c r="C120" s="135"/>
      <c r="D120" s="136"/>
      <c r="E120" s="136"/>
      <c r="F120" s="137"/>
      <c r="G120" s="44" t="s">
        <v>2</v>
      </c>
      <c r="H120" s="44" t="s">
        <v>3</v>
      </c>
      <c r="I120" s="131"/>
      <c r="J120" s="91"/>
      <c r="K120" s="91"/>
    </row>
    <row r="121" spans="2:11" ht="30.75" customHeight="1" x14ac:dyDescent="0.2">
      <c r="B121" s="44">
        <v>1</v>
      </c>
      <c r="C121" s="126" t="s">
        <v>20</v>
      </c>
      <c r="D121" s="126"/>
      <c r="E121" s="126"/>
      <c r="F121" s="126"/>
      <c r="G121" s="45" t="s">
        <v>4</v>
      </c>
      <c r="H121" s="46">
        <v>181512</v>
      </c>
      <c r="I121" s="45">
        <v>2021</v>
      </c>
      <c r="J121" s="19">
        <v>8642.2999999999993</v>
      </c>
      <c r="K121" s="14">
        <f>1048.7+1048.7+1048.7+816.9+584.9+584.9+584.9+584.9+584.9+584.9+584.9+585</f>
        <v>8642.2999999999993</v>
      </c>
    </row>
    <row r="122" spans="2:11" ht="50.25" customHeight="1" x14ac:dyDescent="0.2">
      <c r="B122" s="44">
        <v>2</v>
      </c>
      <c r="C122" s="126" t="s">
        <v>16</v>
      </c>
      <c r="D122" s="126"/>
      <c r="E122" s="126"/>
      <c r="F122" s="126"/>
      <c r="G122" s="66" t="s">
        <v>22</v>
      </c>
      <c r="H122" s="47">
        <v>56</v>
      </c>
      <c r="I122" s="66">
        <v>2021</v>
      </c>
      <c r="J122" s="19">
        <v>424.6</v>
      </c>
      <c r="K122" s="9">
        <v>324.5</v>
      </c>
    </row>
    <row r="123" spans="2:11" ht="51.75" customHeight="1" x14ac:dyDescent="0.2">
      <c r="B123" s="44">
        <v>3</v>
      </c>
      <c r="C123" s="126" t="s">
        <v>154</v>
      </c>
      <c r="D123" s="126"/>
      <c r="E123" s="126"/>
      <c r="F123" s="126"/>
      <c r="G123" s="66" t="s">
        <v>22</v>
      </c>
      <c r="H123" s="47">
        <v>150</v>
      </c>
      <c r="I123" s="66">
        <v>2021</v>
      </c>
      <c r="J123" s="19">
        <v>1488</v>
      </c>
      <c r="K123" s="14">
        <v>1488</v>
      </c>
    </row>
    <row r="124" spans="2:11" ht="36" customHeight="1" x14ac:dyDescent="0.2">
      <c r="B124" s="44">
        <v>4</v>
      </c>
      <c r="C124" s="126" t="s">
        <v>155</v>
      </c>
      <c r="D124" s="126"/>
      <c r="E124" s="126"/>
      <c r="F124" s="126"/>
      <c r="G124" s="44" t="s">
        <v>22</v>
      </c>
      <c r="H124" s="48">
        <v>3190</v>
      </c>
      <c r="I124" s="44">
        <v>2021</v>
      </c>
      <c r="J124" s="49">
        <v>247.7</v>
      </c>
      <c r="K124" s="16">
        <f>195.9+47.6</f>
        <v>243.5</v>
      </c>
    </row>
    <row r="125" spans="2:11" ht="38.25" customHeight="1" x14ac:dyDescent="0.2">
      <c r="B125" s="44">
        <v>5</v>
      </c>
      <c r="C125" s="126" t="s">
        <v>156</v>
      </c>
      <c r="D125" s="126"/>
      <c r="E125" s="126"/>
      <c r="F125" s="126"/>
      <c r="G125" s="44" t="s">
        <v>22</v>
      </c>
      <c r="H125" s="48">
        <v>13</v>
      </c>
      <c r="I125" s="44">
        <v>2021</v>
      </c>
      <c r="J125" s="49">
        <v>181.9</v>
      </c>
      <c r="K125" s="16">
        <f>76.4+15.7+6.9+6.9+6.8+6.8+6.8+6.8+6.8+6.8+28.4+6.8</f>
        <v>181.90000000000006</v>
      </c>
    </row>
    <row r="126" spans="2:11" ht="47.25" customHeight="1" x14ac:dyDescent="0.2">
      <c r="B126" s="44">
        <v>6</v>
      </c>
      <c r="C126" s="126" t="s">
        <v>170</v>
      </c>
      <c r="D126" s="126"/>
      <c r="E126" s="126"/>
      <c r="F126" s="126"/>
      <c r="G126" s="44" t="s">
        <v>116</v>
      </c>
      <c r="H126" s="48">
        <v>12</v>
      </c>
      <c r="I126" s="44">
        <v>2021</v>
      </c>
      <c r="J126" s="49">
        <v>99.5</v>
      </c>
      <c r="K126" s="16">
        <f>8.3+8.3+8.3+8.3+8.3+8.3+8.3+8.3+8.2+8.3+8.3+8.3</f>
        <v>99.499999999999986</v>
      </c>
    </row>
    <row r="127" spans="2:11" ht="34.5" customHeight="1" x14ac:dyDescent="0.2">
      <c r="B127" s="44">
        <v>7</v>
      </c>
      <c r="C127" s="126" t="s">
        <v>140</v>
      </c>
      <c r="D127" s="126"/>
      <c r="E127" s="126"/>
      <c r="F127" s="126"/>
      <c r="G127" s="15" t="s">
        <v>141</v>
      </c>
      <c r="H127" s="68" t="s">
        <v>142</v>
      </c>
      <c r="I127" s="15">
        <v>2021</v>
      </c>
      <c r="J127" s="16">
        <v>172.8</v>
      </c>
      <c r="K127" s="16">
        <f>66.2+67.4+39.1</f>
        <v>172.70000000000002</v>
      </c>
    </row>
    <row r="128" spans="2:11" ht="19.5" customHeight="1" x14ac:dyDescent="0.2">
      <c r="B128" s="44">
        <v>8</v>
      </c>
      <c r="C128" s="126" t="s">
        <v>150</v>
      </c>
      <c r="D128" s="126"/>
      <c r="E128" s="126"/>
      <c r="F128" s="126"/>
      <c r="G128" s="15" t="s">
        <v>5</v>
      </c>
      <c r="H128" s="68">
        <v>1</v>
      </c>
      <c r="I128" s="15">
        <v>2021</v>
      </c>
      <c r="J128" s="16">
        <v>25.4</v>
      </c>
      <c r="K128" s="16"/>
    </row>
    <row r="129" spans="2:11" ht="18.75" customHeight="1" x14ac:dyDescent="0.2">
      <c r="B129" s="44">
        <v>9</v>
      </c>
      <c r="C129" s="127" t="s">
        <v>8</v>
      </c>
      <c r="D129" s="128"/>
      <c r="E129" s="128"/>
      <c r="F129" s="129"/>
      <c r="G129" s="44" t="s">
        <v>6</v>
      </c>
      <c r="H129" s="46">
        <v>1.6</v>
      </c>
      <c r="I129" s="44">
        <v>2021</v>
      </c>
      <c r="J129" s="49">
        <f>(J123+J127)*1.6%</f>
        <v>26.572800000000001</v>
      </c>
      <c r="K129" s="9">
        <v>23.8</v>
      </c>
    </row>
    <row r="130" spans="2:11" ht="22.5" customHeight="1" x14ac:dyDescent="0.2">
      <c r="B130" s="147" t="s">
        <v>41</v>
      </c>
      <c r="C130" s="147"/>
      <c r="D130" s="147"/>
      <c r="E130" s="147"/>
      <c r="F130" s="147"/>
      <c r="G130" s="147"/>
      <c r="H130" s="147"/>
      <c r="I130" s="147"/>
      <c r="J130" s="50">
        <f>SUM(J121:J129)</f>
        <v>11308.772799999999</v>
      </c>
      <c r="K130" s="50">
        <f>SUM(K121:K129)</f>
        <v>11176.199999999999</v>
      </c>
    </row>
    <row r="132" spans="2:11" ht="45" customHeight="1" x14ac:dyDescent="0.2">
      <c r="B132" s="149" t="s">
        <v>45</v>
      </c>
      <c r="C132" s="149"/>
      <c r="D132" s="149"/>
      <c r="E132" s="149"/>
      <c r="F132" s="149"/>
      <c r="G132" s="149"/>
      <c r="H132" s="149"/>
      <c r="I132" s="149"/>
      <c r="J132" s="149"/>
      <c r="K132" s="149"/>
    </row>
    <row r="133" spans="2:11" ht="27.75" customHeight="1" x14ac:dyDescent="0.2">
      <c r="B133" s="112" t="s">
        <v>0</v>
      </c>
      <c r="C133" s="102" t="s">
        <v>1</v>
      </c>
      <c r="D133" s="102"/>
      <c r="E133" s="102"/>
      <c r="F133" s="102"/>
      <c r="G133" s="101" t="s">
        <v>39</v>
      </c>
      <c r="H133" s="101"/>
      <c r="I133" s="101" t="s">
        <v>55</v>
      </c>
      <c r="J133" s="91" t="s">
        <v>54</v>
      </c>
      <c r="K133" s="91" t="s">
        <v>57</v>
      </c>
    </row>
    <row r="134" spans="2:11" ht="34.5" customHeight="1" x14ac:dyDescent="0.2">
      <c r="B134" s="113"/>
      <c r="C134" s="102"/>
      <c r="D134" s="102"/>
      <c r="E134" s="102"/>
      <c r="F134" s="102"/>
      <c r="G134" s="66" t="s">
        <v>2</v>
      </c>
      <c r="H134" s="66" t="s">
        <v>3</v>
      </c>
      <c r="I134" s="101"/>
      <c r="J134" s="91"/>
      <c r="K134" s="91"/>
    </row>
    <row r="135" spans="2:11" ht="61.5" customHeight="1" x14ac:dyDescent="0.2">
      <c r="B135" s="66">
        <v>1</v>
      </c>
      <c r="C135" s="110" t="s">
        <v>26</v>
      </c>
      <c r="D135" s="110"/>
      <c r="E135" s="110"/>
      <c r="F135" s="110"/>
      <c r="G135" s="66" t="s">
        <v>22</v>
      </c>
      <c r="H135" s="47">
        <v>334</v>
      </c>
      <c r="I135" s="66">
        <v>2021</v>
      </c>
      <c r="J135" s="14">
        <v>2184.9</v>
      </c>
      <c r="K135" s="9">
        <f>144.9+147.1+428.9+99.9+1063.8+36.2+253</f>
        <v>2173.8000000000002</v>
      </c>
    </row>
    <row r="136" spans="2:11" ht="30.75" customHeight="1" x14ac:dyDescent="0.2">
      <c r="B136" s="66">
        <v>2</v>
      </c>
      <c r="C136" s="110" t="s">
        <v>151</v>
      </c>
      <c r="D136" s="110"/>
      <c r="E136" s="110"/>
      <c r="F136" s="110"/>
      <c r="G136" s="66" t="s">
        <v>5</v>
      </c>
      <c r="H136" s="47">
        <v>1</v>
      </c>
      <c r="I136" s="66">
        <v>2021</v>
      </c>
      <c r="J136" s="14">
        <v>100</v>
      </c>
      <c r="K136" s="9">
        <f>14.5+40.6</f>
        <v>55.1</v>
      </c>
    </row>
    <row r="137" spans="2:11" ht="22.5" customHeight="1" x14ac:dyDescent="0.2">
      <c r="B137" s="147" t="s">
        <v>41</v>
      </c>
      <c r="C137" s="147"/>
      <c r="D137" s="147"/>
      <c r="E137" s="147"/>
      <c r="F137" s="147"/>
      <c r="G137" s="147"/>
      <c r="H137" s="147"/>
      <c r="I137" s="147"/>
      <c r="J137" s="43">
        <f>SUM(J135:J136)</f>
        <v>2284.9</v>
      </c>
      <c r="K137" s="43">
        <f>SUM(K135:K136)</f>
        <v>2228.9</v>
      </c>
    </row>
    <row r="139" spans="2:11" ht="35.25" customHeight="1" x14ac:dyDescent="0.2">
      <c r="B139" s="148" t="s">
        <v>119</v>
      </c>
      <c r="C139" s="148"/>
      <c r="D139" s="148"/>
      <c r="E139" s="148"/>
      <c r="F139" s="148"/>
      <c r="G139" s="148"/>
      <c r="H139" s="148"/>
      <c r="I139" s="148"/>
      <c r="J139" s="148"/>
      <c r="K139" s="148"/>
    </row>
    <row r="140" spans="2:11" ht="35.25" customHeight="1" x14ac:dyDescent="0.2">
      <c r="B140" s="101" t="s">
        <v>0</v>
      </c>
      <c r="C140" s="102" t="s">
        <v>1</v>
      </c>
      <c r="D140" s="102"/>
      <c r="E140" s="102"/>
      <c r="F140" s="102"/>
      <c r="G140" s="101" t="s">
        <v>39</v>
      </c>
      <c r="H140" s="101"/>
      <c r="I140" s="101" t="s">
        <v>55</v>
      </c>
      <c r="J140" s="91" t="s">
        <v>54</v>
      </c>
      <c r="K140" s="91" t="s">
        <v>57</v>
      </c>
    </row>
    <row r="141" spans="2:11" ht="35.25" customHeight="1" x14ac:dyDescent="0.2">
      <c r="B141" s="101"/>
      <c r="C141" s="102"/>
      <c r="D141" s="102"/>
      <c r="E141" s="102"/>
      <c r="F141" s="102"/>
      <c r="G141" s="66" t="s">
        <v>2</v>
      </c>
      <c r="H141" s="66" t="s">
        <v>3</v>
      </c>
      <c r="I141" s="101"/>
      <c r="J141" s="91"/>
      <c r="K141" s="91"/>
    </row>
    <row r="142" spans="2:11" ht="19.5" customHeight="1" x14ac:dyDescent="0.2">
      <c r="B142" s="66">
        <v>1</v>
      </c>
      <c r="C142" s="104" t="s">
        <v>117</v>
      </c>
      <c r="D142" s="105"/>
      <c r="E142" s="105"/>
      <c r="F142" s="106"/>
      <c r="G142" s="66" t="s">
        <v>22</v>
      </c>
      <c r="H142" s="51">
        <v>86</v>
      </c>
      <c r="I142" s="66">
        <v>2021</v>
      </c>
      <c r="J142" s="5">
        <v>548.29999999999995</v>
      </c>
      <c r="K142" s="5">
        <v>548.29999999999995</v>
      </c>
    </row>
    <row r="143" spans="2:11" ht="21" customHeight="1" x14ac:dyDescent="0.2">
      <c r="B143" s="71">
        <v>2</v>
      </c>
      <c r="C143" s="79" t="s">
        <v>161</v>
      </c>
      <c r="D143" s="80"/>
      <c r="E143" s="80"/>
      <c r="F143" s="81"/>
      <c r="G143" s="71" t="s">
        <v>22</v>
      </c>
      <c r="H143" s="12">
        <v>24</v>
      </c>
      <c r="I143" s="71">
        <v>2021</v>
      </c>
      <c r="J143" s="8">
        <v>47</v>
      </c>
      <c r="K143" s="5">
        <v>47</v>
      </c>
    </row>
    <row r="144" spans="2:11" ht="31.5" customHeight="1" x14ac:dyDescent="0.2">
      <c r="B144" s="66">
        <v>3</v>
      </c>
      <c r="C144" s="104" t="s">
        <v>27</v>
      </c>
      <c r="D144" s="105"/>
      <c r="E144" s="105"/>
      <c r="F144" s="106"/>
      <c r="G144" s="66" t="s">
        <v>29</v>
      </c>
      <c r="H144" s="51">
        <v>12</v>
      </c>
      <c r="I144" s="66">
        <v>2021</v>
      </c>
      <c r="J144" s="5">
        <v>108</v>
      </c>
      <c r="K144" s="5">
        <f>27+27+27+27</f>
        <v>108</v>
      </c>
    </row>
    <row r="145" spans="2:11" ht="21" customHeight="1" x14ac:dyDescent="0.2">
      <c r="B145" s="71">
        <v>4</v>
      </c>
      <c r="C145" s="79" t="s">
        <v>162</v>
      </c>
      <c r="D145" s="80"/>
      <c r="E145" s="80"/>
      <c r="F145" s="81"/>
      <c r="G145" s="71" t="s">
        <v>22</v>
      </c>
      <c r="H145" s="12">
        <v>2</v>
      </c>
      <c r="I145" s="71">
        <v>2021</v>
      </c>
      <c r="J145" s="5">
        <v>245</v>
      </c>
      <c r="K145" s="5">
        <v>245</v>
      </c>
    </row>
    <row r="146" spans="2:11" ht="21" customHeight="1" x14ac:dyDescent="0.2">
      <c r="B146" s="71">
        <v>5</v>
      </c>
      <c r="C146" s="79" t="s">
        <v>163</v>
      </c>
      <c r="D146" s="80"/>
      <c r="E146" s="80"/>
      <c r="F146" s="81"/>
      <c r="G146" s="71" t="s">
        <v>22</v>
      </c>
      <c r="H146" s="12">
        <v>200</v>
      </c>
      <c r="I146" s="71">
        <v>2021</v>
      </c>
      <c r="J146" s="5">
        <v>76</v>
      </c>
      <c r="K146" s="5">
        <v>76</v>
      </c>
    </row>
    <row r="147" spans="2:11" ht="30.75" customHeight="1" x14ac:dyDescent="0.2">
      <c r="B147" s="71">
        <v>6</v>
      </c>
      <c r="C147" s="79" t="s">
        <v>28</v>
      </c>
      <c r="D147" s="80"/>
      <c r="E147" s="80"/>
      <c r="F147" s="81"/>
      <c r="G147" s="71" t="s">
        <v>22</v>
      </c>
      <c r="H147" s="12">
        <v>81</v>
      </c>
      <c r="I147" s="71">
        <v>2021</v>
      </c>
      <c r="J147" s="5">
        <v>367.6</v>
      </c>
      <c r="K147" s="5">
        <v>323.89999999999998</v>
      </c>
    </row>
    <row r="148" spans="2:11" ht="33" customHeight="1" x14ac:dyDescent="0.2">
      <c r="B148" s="71">
        <v>7</v>
      </c>
      <c r="C148" s="79" t="s">
        <v>118</v>
      </c>
      <c r="D148" s="80"/>
      <c r="E148" s="80"/>
      <c r="F148" s="81"/>
      <c r="G148" s="71" t="s">
        <v>22</v>
      </c>
      <c r="H148" s="12">
        <v>79</v>
      </c>
      <c r="I148" s="71">
        <v>2021</v>
      </c>
      <c r="J148" s="5">
        <v>515.79999999999995</v>
      </c>
      <c r="K148" s="5">
        <f>168.1+347.6</f>
        <v>515.70000000000005</v>
      </c>
    </row>
    <row r="149" spans="2:11" ht="24.75" customHeight="1" x14ac:dyDescent="0.2">
      <c r="B149" s="71">
        <v>8</v>
      </c>
      <c r="C149" s="79" t="s">
        <v>32</v>
      </c>
      <c r="D149" s="80"/>
      <c r="E149" s="80"/>
      <c r="F149" s="81"/>
      <c r="G149" s="71" t="s">
        <v>33</v>
      </c>
      <c r="H149" s="10">
        <v>7.7</v>
      </c>
      <c r="I149" s="71">
        <v>2021</v>
      </c>
      <c r="J149" s="5">
        <v>11.8</v>
      </c>
      <c r="K149" s="5">
        <v>11.8</v>
      </c>
    </row>
    <row r="150" spans="2:11" ht="22.5" customHeight="1" x14ac:dyDescent="0.2">
      <c r="B150" s="147" t="s">
        <v>41</v>
      </c>
      <c r="C150" s="147"/>
      <c r="D150" s="147"/>
      <c r="E150" s="147"/>
      <c r="F150" s="147"/>
      <c r="G150" s="147"/>
      <c r="H150" s="147"/>
      <c r="I150" s="147"/>
      <c r="J150" s="43">
        <f>SUM(J142:J149)</f>
        <v>1919.5</v>
      </c>
      <c r="K150" s="43">
        <f>SUM(K142:K149)</f>
        <v>1875.6999999999998</v>
      </c>
    </row>
    <row r="152" spans="2:11" ht="51" customHeight="1" x14ac:dyDescent="0.2">
      <c r="B152" s="146" t="s">
        <v>42</v>
      </c>
      <c r="C152" s="146"/>
      <c r="D152" s="146"/>
      <c r="E152" s="146"/>
      <c r="F152" s="146"/>
      <c r="G152" s="146"/>
      <c r="H152" s="146"/>
      <c r="I152" s="146"/>
      <c r="J152" s="146"/>
      <c r="K152" s="146"/>
    </row>
    <row r="153" spans="2:11" ht="31.5" customHeight="1" x14ac:dyDescent="0.2">
      <c r="B153" s="130" t="s">
        <v>0</v>
      </c>
      <c r="C153" s="132" t="s">
        <v>1</v>
      </c>
      <c r="D153" s="133"/>
      <c r="E153" s="133"/>
      <c r="F153" s="134"/>
      <c r="G153" s="138" t="s">
        <v>39</v>
      </c>
      <c r="H153" s="139"/>
      <c r="I153" s="130" t="s">
        <v>55</v>
      </c>
      <c r="J153" s="91" t="s">
        <v>54</v>
      </c>
      <c r="K153" s="91" t="s">
        <v>57</v>
      </c>
    </row>
    <row r="154" spans="2:11" ht="31.5" customHeight="1" x14ac:dyDescent="0.2">
      <c r="B154" s="131"/>
      <c r="C154" s="135"/>
      <c r="D154" s="136"/>
      <c r="E154" s="136"/>
      <c r="F154" s="137"/>
      <c r="G154" s="44" t="s">
        <v>2</v>
      </c>
      <c r="H154" s="44" t="s">
        <v>3</v>
      </c>
      <c r="I154" s="131"/>
      <c r="J154" s="91"/>
      <c r="K154" s="91"/>
    </row>
    <row r="155" spans="2:11" ht="27.75" customHeight="1" x14ac:dyDescent="0.2">
      <c r="B155" s="44">
        <v>1</v>
      </c>
      <c r="C155" s="127" t="s">
        <v>120</v>
      </c>
      <c r="D155" s="128"/>
      <c r="E155" s="128"/>
      <c r="F155" s="129"/>
      <c r="G155" s="44" t="s">
        <v>22</v>
      </c>
      <c r="H155" s="53">
        <v>9</v>
      </c>
      <c r="I155" s="54">
        <v>2021</v>
      </c>
      <c r="J155" s="55">
        <v>160.4</v>
      </c>
      <c r="K155" s="55">
        <f>62.1+98.2</f>
        <v>160.30000000000001</v>
      </c>
    </row>
    <row r="156" spans="2:11" ht="22.5" customHeight="1" x14ac:dyDescent="0.2">
      <c r="B156" s="147" t="s">
        <v>41</v>
      </c>
      <c r="C156" s="147"/>
      <c r="D156" s="147"/>
      <c r="E156" s="147"/>
      <c r="F156" s="147"/>
      <c r="G156" s="147"/>
      <c r="H156" s="147"/>
      <c r="I156" s="147"/>
      <c r="J156" s="56">
        <f>SUM(J155:J155)</f>
        <v>160.4</v>
      </c>
      <c r="K156" s="56">
        <f>SUM(K155:K155)</f>
        <v>160.30000000000001</v>
      </c>
    </row>
    <row r="158" spans="2:11" ht="53.25" customHeight="1" x14ac:dyDescent="0.2">
      <c r="B158" s="148" t="s">
        <v>46</v>
      </c>
      <c r="C158" s="148"/>
      <c r="D158" s="148"/>
      <c r="E158" s="148"/>
      <c r="F158" s="148"/>
      <c r="G158" s="148"/>
      <c r="H158" s="148"/>
      <c r="I158" s="148"/>
      <c r="J158" s="148"/>
      <c r="K158" s="148"/>
    </row>
    <row r="159" spans="2:11" ht="30" customHeight="1" x14ac:dyDescent="0.2">
      <c r="B159" s="112" t="s">
        <v>0</v>
      </c>
      <c r="C159" s="114" t="s">
        <v>1</v>
      </c>
      <c r="D159" s="115"/>
      <c r="E159" s="115"/>
      <c r="F159" s="116"/>
      <c r="G159" s="120" t="s">
        <v>39</v>
      </c>
      <c r="H159" s="121"/>
      <c r="I159" s="112" t="s">
        <v>55</v>
      </c>
      <c r="J159" s="91" t="s">
        <v>54</v>
      </c>
      <c r="K159" s="91" t="s">
        <v>57</v>
      </c>
    </row>
    <row r="160" spans="2:11" ht="30" customHeight="1" x14ac:dyDescent="0.2">
      <c r="B160" s="113"/>
      <c r="C160" s="117"/>
      <c r="D160" s="118"/>
      <c r="E160" s="118"/>
      <c r="F160" s="119"/>
      <c r="G160" s="66" t="s">
        <v>2</v>
      </c>
      <c r="H160" s="66" t="s">
        <v>3</v>
      </c>
      <c r="I160" s="113"/>
      <c r="J160" s="91"/>
      <c r="K160" s="91"/>
    </row>
    <row r="161" spans="2:11" ht="51.75" customHeight="1" x14ac:dyDescent="0.2">
      <c r="B161" s="64">
        <v>1</v>
      </c>
      <c r="C161" s="79" t="s">
        <v>121</v>
      </c>
      <c r="D161" s="80"/>
      <c r="E161" s="80"/>
      <c r="F161" s="81"/>
      <c r="G161" s="64" t="s">
        <v>5</v>
      </c>
      <c r="H161" s="64">
        <v>3</v>
      </c>
      <c r="I161" s="6">
        <v>2021</v>
      </c>
      <c r="J161" s="5">
        <v>60</v>
      </c>
      <c r="K161" s="5">
        <v>60</v>
      </c>
    </row>
    <row r="162" spans="2:11" ht="52.5" customHeight="1" x14ac:dyDescent="0.2">
      <c r="B162" s="64">
        <v>2</v>
      </c>
      <c r="C162" s="79" t="s">
        <v>122</v>
      </c>
      <c r="D162" s="80"/>
      <c r="E162" s="80"/>
      <c r="F162" s="81"/>
      <c r="G162" s="64" t="s">
        <v>22</v>
      </c>
      <c r="H162" s="64">
        <v>1302</v>
      </c>
      <c r="I162" s="6">
        <v>2021</v>
      </c>
      <c r="J162" s="5">
        <v>60</v>
      </c>
      <c r="K162" s="5">
        <f>4.5+25.5+30</f>
        <v>60</v>
      </c>
    </row>
    <row r="163" spans="2:11" ht="45" customHeight="1" x14ac:dyDescent="0.2">
      <c r="B163" s="64">
        <v>3</v>
      </c>
      <c r="C163" s="79" t="s">
        <v>123</v>
      </c>
      <c r="D163" s="80"/>
      <c r="E163" s="80"/>
      <c r="F163" s="81"/>
      <c r="G163" s="64" t="s">
        <v>5</v>
      </c>
      <c r="H163" s="64">
        <v>1</v>
      </c>
      <c r="I163" s="6">
        <v>2021</v>
      </c>
      <c r="J163" s="5">
        <v>50</v>
      </c>
      <c r="K163" s="5">
        <v>50</v>
      </c>
    </row>
    <row r="164" spans="2:11" ht="23.25" customHeight="1" x14ac:dyDescent="0.2">
      <c r="B164" s="64">
        <v>4</v>
      </c>
      <c r="C164" s="79" t="s">
        <v>124</v>
      </c>
      <c r="D164" s="80"/>
      <c r="E164" s="80"/>
      <c r="F164" s="81"/>
      <c r="G164" s="64" t="s">
        <v>5</v>
      </c>
      <c r="H164" s="64">
        <v>5</v>
      </c>
      <c r="I164" s="6">
        <v>2021</v>
      </c>
      <c r="J164" s="5">
        <v>60</v>
      </c>
      <c r="K164" s="5">
        <v>60</v>
      </c>
    </row>
    <row r="165" spans="2:11" ht="17.25" customHeight="1" x14ac:dyDescent="0.2">
      <c r="B165" s="64">
        <v>5</v>
      </c>
      <c r="C165" s="79" t="s">
        <v>34</v>
      </c>
      <c r="D165" s="80"/>
      <c r="E165" s="80"/>
      <c r="F165" s="81"/>
      <c r="G165" s="64" t="s">
        <v>5</v>
      </c>
      <c r="H165" s="78">
        <v>2</v>
      </c>
      <c r="I165" s="6">
        <v>2021</v>
      </c>
      <c r="J165" s="5">
        <v>200</v>
      </c>
      <c r="K165" s="5">
        <v>200</v>
      </c>
    </row>
    <row r="166" spans="2:11" ht="22.5" customHeight="1" x14ac:dyDescent="0.2">
      <c r="B166" s="147" t="s">
        <v>41</v>
      </c>
      <c r="C166" s="147"/>
      <c r="D166" s="147"/>
      <c r="E166" s="147"/>
      <c r="F166" s="147"/>
      <c r="G166" s="147"/>
      <c r="H166" s="147"/>
      <c r="I166" s="147"/>
      <c r="J166" s="57">
        <f>SUM(J161:J165)</f>
        <v>430</v>
      </c>
      <c r="K166" s="57">
        <f>SUM(K161:K165)</f>
        <v>430</v>
      </c>
    </row>
    <row r="168" spans="2:11" ht="40.5" customHeight="1" x14ac:dyDescent="0.2">
      <c r="B168" s="148" t="s">
        <v>47</v>
      </c>
      <c r="C168" s="148"/>
      <c r="D168" s="148"/>
      <c r="E168" s="148"/>
      <c r="F168" s="148"/>
      <c r="G168" s="148"/>
      <c r="H168" s="148"/>
      <c r="I168" s="148"/>
      <c r="J168" s="148"/>
      <c r="K168" s="148"/>
    </row>
    <row r="169" spans="2:11" ht="31.5" customHeight="1" x14ac:dyDescent="0.2">
      <c r="B169" s="112" t="s">
        <v>0</v>
      </c>
      <c r="C169" s="114" t="s">
        <v>1</v>
      </c>
      <c r="D169" s="115"/>
      <c r="E169" s="115"/>
      <c r="F169" s="116"/>
      <c r="G169" s="120" t="s">
        <v>39</v>
      </c>
      <c r="H169" s="121"/>
      <c r="I169" s="140" t="s">
        <v>55</v>
      </c>
      <c r="J169" s="91" t="s">
        <v>54</v>
      </c>
      <c r="K169" s="91" t="s">
        <v>57</v>
      </c>
    </row>
    <row r="170" spans="2:11" ht="31.5" customHeight="1" x14ac:dyDescent="0.2">
      <c r="B170" s="113"/>
      <c r="C170" s="117"/>
      <c r="D170" s="118"/>
      <c r="E170" s="118"/>
      <c r="F170" s="119"/>
      <c r="G170" s="66" t="s">
        <v>2</v>
      </c>
      <c r="H170" s="66" t="s">
        <v>3</v>
      </c>
      <c r="I170" s="141"/>
      <c r="J170" s="91"/>
      <c r="K170" s="91"/>
    </row>
    <row r="171" spans="2:11" ht="19.5" customHeight="1" x14ac:dyDescent="0.2">
      <c r="B171" s="66">
        <v>1</v>
      </c>
      <c r="C171" s="123" t="s">
        <v>15</v>
      </c>
      <c r="D171" s="124"/>
      <c r="E171" s="124"/>
      <c r="F171" s="125"/>
      <c r="G171" s="66" t="s">
        <v>22</v>
      </c>
      <c r="H171" s="51">
        <v>5</v>
      </c>
      <c r="I171" s="29">
        <v>2021</v>
      </c>
      <c r="J171" s="52">
        <v>10</v>
      </c>
      <c r="K171" s="37">
        <v>5</v>
      </c>
    </row>
    <row r="172" spans="2:11" ht="22.5" customHeight="1" x14ac:dyDescent="0.2">
      <c r="B172" s="147" t="s">
        <v>41</v>
      </c>
      <c r="C172" s="147"/>
      <c r="D172" s="147"/>
      <c r="E172" s="147"/>
      <c r="F172" s="147"/>
      <c r="G172" s="147"/>
      <c r="H172" s="147"/>
      <c r="I172" s="147"/>
      <c r="J172" s="57">
        <f>SUM(J171)</f>
        <v>10</v>
      </c>
      <c r="K172" s="57">
        <f>SUM(K171)</f>
        <v>5</v>
      </c>
    </row>
    <row r="174" spans="2:11" ht="52.5" customHeight="1" x14ac:dyDescent="0.2">
      <c r="B174" s="30"/>
      <c r="C174" s="148" t="s">
        <v>48</v>
      </c>
      <c r="D174" s="148"/>
      <c r="E174" s="148"/>
      <c r="F174" s="148"/>
      <c r="G174" s="148"/>
      <c r="H174" s="148"/>
      <c r="I174" s="148"/>
      <c r="J174" s="148"/>
      <c r="K174" s="148"/>
    </row>
    <row r="175" spans="2:11" ht="33" customHeight="1" x14ac:dyDescent="0.2">
      <c r="B175" s="101" t="s">
        <v>0</v>
      </c>
      <c r="C175" s="102" t="s">
        <v>1</v>
      </c>
      <c r="D175" s="102"/>
      <c r="E175" s="102"/>
      <c r="F175" s="102"/>
      <c r="G175" s="101" t="s">
        <v>39</v>
      </c>
      <c r="H175" s="101"/>
      <c r="I175" s="101" t="s">
        <v>55</v>
      </c>
      <c r="J175" s="91" t="s">
        <v>54</v>
      </c>
      <c r="K175" s="91" t="s">
        <v>57</v>
      </c>
    </row>
    <row r="176" spans="2:11" ht="33" customHeight="1" x14ac:dyDescent="0.2">
      <c r="B176" s="101"/>
      <c r="C176" s="102"/>
      <c r="D176" s="102"/>
      <c r="E176" s="102"/>
      <c r="F176" s="102"/>
      <c r="G176" s="66" t="s">
        <v>2</v>
      </c>
      <c r="H176" s="66" t="s">
        <v>3</v>
      </c>
      <c r="I176" s="101"/>
      <c r="J176" s="91"/>
      <c r="K176" s="91"/>
    </row>
    <row r="177" spans="2:11" ht="33.75" customHeight="1" x14ac:dyDescent="0.2">
      <c r="B177" s="63">
        <v>1</v>
      </c>
      <c r="C177" s="95" t="s">
        <v>36</v>
      </c>
      <c r="D177" s="95"/>
      <c r="E177" s="95"/>
      <c r="F177" s="95"/>
      <c r="G177" s="64" t="s">
        <v>22</v>
      </c>
      <c r="H177" s="64">
        <v>3000</v>
      </c>
      <c r="I177" s="63">
        <v>2021</v>
      </c>
      <c r="J177" s="17">
        <v>92.4</v>
      </c>
      <c r="K177" s="17">
        <v>92.4</v>
      </c>
    </row>
    <row r="178" spans="2:11" ht="33.75" customHeight="1" x14ac:dyDescent="0.2">
      <c r="B178" s="63">
        <v>2</v>
      </c>
      <c r="C178" s="95" t="s">
        <v>125</v>
      </c>
      <c r="D178" s="95"/>
      <c r="E178" s="95"/>
      <c r="F178" s="95"/>
      <c r="G178" s="64" t="s">
        <v>5</v>
      </c>
      <c r="H178" s="2">
        <v>5</v>
      </c>
      <c r="I178" s="63">
        <v>2021</v>
      </c>
      <c r="J178" s="17">
        <v>421</v>
      </c>
      <c r="K178" s="17">
        <f>226.1+194.8</f>
        <v>420.9</v>
      </c>
    </row>
    <row r="179" spans="2:11" ht="22.5" customHeight="1" x14ac:dyDescent="0.2">
      <c r="B179" s="147" t="s">
        <v>41</v>
      </c>
      <c r="C179" s="147"/>
      <c r="D179" s="147"/>
      <c r="E179" s="147"/>
      <c r="F179" s="147"/>
      <c r="G179" s="147"/>
      <c r="H179" s="147"/>
      <c r="I179" s="147"/>
      <c r="J179" s="58">
        <f>SUM(J177:J178)</f>
        <v>513.4</v>
      </c>
      <c r="K179" s="58">
        <f>SUM(K177:K178)</f>
        <v>513.29999999999995</v>
      </c>
    </row>
    <row r="181" spans="2:11" ht="34.5" customHeight="1" x14ac:dyDescent="0.2">
      <c r="B181" s="148" t="s">
        <v>49</v>
      </c>
      <c r="C181" s="148"/>
      <c r="D181" s="148"/>
      <c r="E181" s="148"/>
      <c r="F181" s="148"/>
      <c r="G181" s="148"/>
      <c r="H181" s="148"/>
      <c r="I181" s="148"/>
      <c r="J181" s="148"/>
      <c r="K181" s="148"/>
    </row>
    <row r="182" spans="2:11" ht="33" customHeight="1" x14ac:dyDescent="0.2">
      <c r="B182" s="112" t="s">
        <v>0</v>
      </c>
      <c r="C182" s="114" t="s">
        <v>1</v>
      </c>
      <c r="D182" s="115"/>
      <c r="E182" s="115"/>
      <c r="F182" s="116"/>
      <c r="G182" s="120" t="s">
        <v>39</v>
      </c>
      <c r="H182" s="121"/>
      <c r="I182" s="112" t="s">
        <v>55</v>
      </c>
      <c r="J182" s="91" t="s">
        <v>54</v>
      </c>
      <c r="K182" s="91" t="s">
        <v>57</v>
      </c>
    </row>
    <row r="183" spans="2:11" ht="33" customHeight="1" x14ac:dyDescent="0.2">
      <c r="B183" s="113"/>
      <c r="C183" s="117"/>
      <c r="D183" s="118"/>
      <c r="E183" s="118"/>
      <c r="F183" s="119"/>
      <c r="G183" s="66" t="s">
        <v>2</v>
      </c>
      <c r="H183" s="66" t="s">
        <v>3</v>
      </c>
      <c r="I183" s="113"/>
      <c r="J183" s="91"/>
      <c r="K183" s="91"/>
    </row>
    <row r="184" spans="2:11" ht="18.75" customHeight="1" x14ac:dyDescent="0.2">
      <c r="B184" s="66">
        <v>1</v>
      </c>
      <c r="C184" s="104" t="s">
        <v>14</v>
      </c>
      <c r="D184" s="105"/>
      <c r="E184" s="105"/>
      <c r="F184" s="106"/>
      <c r="G184" s="66" t="s">
        <v>22</v>
      </c>
      <c r="H184" s="66">
        <v>500</v>
      </c>
      <c r="I184" s="66">
        <v>2021</v>
      </c>
      <c r="J184" s="52">
        <v>28.7</v>
      </c>
      <c r="K184" s="37">
        <v>25.2</v>
      </c>
    </row>
    <row r="185" spans="2:11" ht="18" customHeight="1" x14ac:dyDescent="0.2">
      <c r="B185" s="66">
        <v>2</v>
      </c>
      <c r="C185" s="104" t="s">
        <v>37</v>
      </c>
      <c r="D185" s="105"/>
      <c r="E185" s="105"/>
      <c r="F185" s="106"/>
      <c r="G185" s="66" t="s">
        <v>22</v>
      </c>
      <c r="H185" s="66">
        <v>700</v>
      </c>
      <c r="I185" s="66">
        <v>2021</v>
      </c>
      <c r="J185" s="52">
        <v>35.200000000000003</v>
      </c>
      <c r="K185" s="37">
        <v>34.299999999999997</v>
      </c>
    </row>
    <row r="186" spans="2:11" ht="22.5" customHeight="1" x14ac:dyDescent="0.2">
      <c r="B186" s="147" t="s">
        <v>41</v>
      </c>
      <c r="C186" s="147"/>
      <c r="D186" s="147"/>
      <c r="E186" s="147"/>
      <c r="F186" s="147"/>
      <c r="G186" s="147"/>
      <c r="H186" s="147"/>
      <c r="I186" s="147"/>
      <c r="J186" s="59">
        <f>SUM(J184:J185)</f>
        <v>63.900000000000006</v>
      </c>
      <c r="K186" s="59">
        <f>SUM(K184:K185)</f>
        <v>59.5</v>
      </c>
    </row>
    <row r="188" spans="2:11" ht="51" customHeight="1" x14ac:dyDescent="0.2">
      <c r="B188" s="148" t="s">
        <v>50</v>
      </c>
      <c r="C188" s="148"/>
      <c r="D188" s="148"/>
      <c r="E188" s="148"/>
      <c r="F188" s="148"/>
      <c r="G188" s="148"/>
      <c r="H188" s="148"/>
      <c r="I188" s="148"/>
      <c r="J188" s="148"/>
      <c r="K188" s="148"/>
    </row>
    <row r="189" spans="2:11" ht="33.75" customHeight="1" x14ac:dyDescent="0.2">
      <c r="B189" s="112" t="s">
        <v>0</v>
      </c>
      <c r="C189" s="114" t="s">
        <v>1</v>
      </c>
      <c r="D189" s="115"/>
      <c r="E189" s="115"/>
      <c r="F189" s="116"/>
      <c r="G189" s="120" t="s">
        <v>39</v>
      </c>
      <c r="H189" s="121"/>
      <c r="I189" s="112" t="s">
        <v>55</v>
      </c>
      <c r="J189" s="91" t="s">
        <v>54</v>
      </c>
      <c r="K189" s="91" t="s">
        <v>57</v>
      </c>
    </row>
    <row r="190" spans="2:11" ht="33.75" customHeight="1" x14ac:dyDescent="0.2">
      <c r="B190" s="113"/>
      <c r="C190" s="117"/>
      <c r="D190" s="118"/>
      <c r="E190" s="118"/>
      <c r="F190" s="119"/>
      <c r="G190" s="66" t="s">
        <v>2</v>
      </c>
      <c r="H190" s="66" t="s">
        <v>3</v>
      </c>
      <c r="I190" s="113"/>
      <c r="J190" s="91"/>
      <c r="K190" s="91"/>
    </row>
    <row r="191" spans="2:11" ht="53.25" customHeight="1" x14ac:dyDescent="0.2">
      <c r="B191" s="66">
        <v>1</v>
      </c>
      <c r="C191" s="104" t="s">
        <v>175</v>
      </c>
      <c r="D191" s="105"/>
      <c r="E191" s="105"/>
      <c r="F191" s="106"/>
      <c r="G191" s="65" t="s">
        <v>22</v>
      </c>
      <c r="H191" s="66">
        <v>1500</v>
      </c>
      <c r="I191" s="66">
        <v>2021</v>
      </c>
      <c r="J191" s="52">
        <v>52.8</v>
      </c>
      <c r="K191" s="37">
        <v>52.8</v>
      </c>
    </row>
    <row r="192" spans="2:11" ht="22.5" customHeight="1" x14ac:dyDescent="0.2">
      <c r="B192" s="147" t="s">
        <v>41</v>
      </c>
      <c r="C192" s="147"/>
      <c r="D192" s="147"/>
      <c r="E192" s="147"/>
      <c r="F192" s="147"/>
      <c r="G192" s="147"/>
      <c r="H192" s="147"/>
      <c r="I192" s="147"/>
      <c r="J192" s="57">
        <f>SUM(J191)</f>
        <v>52.8</v>
      </c>
      <c r="K192" s="57">
        <f>SUM(K191)</f>
        <v>52.8</v>
      </c>
    </row>
    <row r="194" spans="2:11" ht="68.25" customHeight="1" x14ac:dyDescent="0.2">
      <c r="B194" s="148" t="s">
        <v>51</v>
      </c>
      <c r="C194" s="148"/>
      <c r="D194" s="148"/>
      <c r="E194" s="148"/>
      <c r="F194" s="148"/>
      <c r="G194" s="148"/>
      <c r="H194" s="148"/>
      <c r="I194" s="148"/>
      <c r="J194" s="148"/>
      <c r="K194" s="148"/>
    </row>
    <row r="195" spans="2:11" ht="31.5" customHeight="1" x14ac:dyDescent="0.2">
      <c r="B195" s="112" t="s">
        <v>0</v>
      </c>
      <c r="C195" s="114" t="s">
        <v>1</v>
      </c>
      <c r="D195" s="115"/>
      <c r="E195" s="115"/>
      <c r="F195" s="116"/>
      <c r="G195" s="120" t="s">
        <v>39</v>
      </c>
      <c r="H195" s="121"/>
      <c r="I195" s="112" t="s">
        <v>55</v>
      </c>
      <c r="J195" s="91" t="s">
        <v>54</v>
      </c>
      <c r="K195" s="91" t="s">
        <v>57</v>
      </c>
    </row>
    <row r="196" spans="2:11" ht="31.5" customHeight="1" x14ac:dyDescent="0.2">
      <c r="B196" s="113"/>
      <c r="C196" s="117"/>
      <c r="D196" s="118"/>
      <c r="E196" s="118"/>
      <c r="F196" s="119"/>
      <c r="G196" s="66" t="s">
        <v>2</v>
      </c>
      <c r="H196" s="66" t="s">
        <v>3</v>
      </c>
      <c r="I196" s="113"/>
      <c r="J196" s="91"/>
      <c r="K196" s="91"/>
    </row>
    <row r="197" spans="2:11" ht="33.75" customHeight="1" x14ac:dyDescent="0.2">
      <c r="B197" s="66">
        <v>1</v>
      </c>
      <c r="C197" s="104" t="s">
        <v>174</v>
      </c>
      <c r="D197" s="105"/>
      <c r="E197" s="105"/>
      <c r="F197" s="106"/>
      <c r="G197" s="66" t="s">
        <v>22</v>
      </c>
      <c r="H197" s="66">
        <v>1500</v>
      </c>
      <c r="I197" s="66">
        <v>2021</v>
      </c>
      <c r="J197" s="52">
        <v>32.4</v>
      </c>
      <c r="K197" s="37">
        <v>32.4</v>
      </c>
    </row>
    <row r="198" spans="2:11" ht="22.5" customHeight="1" x14ac:dyDescent="0.2">
      <c r="B198" s="147" t="s">
        <v>41</v>
      </c>
      <c r="C198" s="147"/>
      <c r="D198" s="147"/>
      <c r="E198" s="147"/>
      <c r="F198" s="147"/>
      <c r="G198" s="147"/>
      <c r="H198" s="147"/>
      <c r="I198" s="147"/>
      <c r="J198" s="57">
        <f>SUM(J197)</f>
        <v>32.4</v>
      </c>
      <c r="K198" s="57">
        <f>SUM(K197)</f>
        <v>32.4</v>
      </c>
    </row>
    <row r="200" spans="2:11" ht="48.75" customHeight="1" x14ac:dyDescent="0.2">
      <c r="B200" s="100" t="s">
        <v>52</v>
      </c>
      <c r="C200" s="100"/>
      <c r="D200" s="100"/>
      <c r="E200" s="100"/>
      <c r="F200" s="100"/>
      <c r="G200" s="100"/>
      <c r="H200" s="100"/>
      <c r="I200" s="100"/>
      <c r="J200" s="100"/>
      <c r="K200" s="100"/>
    </row>
    <row r="201" spans="2:11" ht="26.25" customHeight="1" x14ac:dyDescent="0.2">
      <c r="B201" s="112" t="s">
        <v>0</v>
      </c>
      <c r="C201" s="114" t="s">
        <v>1</v>
      </c>
      <c r="D201" s="115"/>
      <c r="E201" s="115"/>
      <c r="F201" s="116"/>
      <c r="G201" s="120" t="s">
        <v>39</v>
      </c>
      <c r="H201" s="121"/>
      <c r="I201" s="112" t="s">
        <v>126</v>
      </c>
      <c r="J201" s="103" t="s">
        <v>54</v>
      </c>
      <c r="K201" s="103" t="s">
        <v>57</v>
      </c>
    </row>
    <row r="202" spans="2:11" ht="33.75" customHeight="1" x14ac:dyDescent="0.2">
      <c r="B202" s="113"/>
      <c r="C202" s="117"/>
      <c r="D202" s="118"/>
      <c r="E202" s="118"/>
      <c r="F202" s="119"/>
      <c r="G202" s="66" t="s">
        <v>7</v>
      </c>
      <c r="H202" s="66" t="s">
        <v>3</v>
      </c>
      <c r="I202" s="113"/>
      <c r="J202" s="103"/>
      <c r="K202" s="103"/>
    </row>
    <row r="203" spans="2:11" ht="48" customHeight="1" x14ac:dyDescent="0.2">
      <c r="B203" s="66">
        <v>1</v>
      </c>
      <c r="C203" s="96" t="s">
        <v>127</v>
      </c>
      <c r="D203" s="97"/>
      <c r="E203" s="97"/>
      <c r="F203" s="98"/>
      <c r="G203" s="64" t="s">
        <v>22</v>
      </c>
      <c r="H203" s="12">
        <v>380</v>
      </c>
      <c r="I203" s="63">
        <v>2021</v>
      </c>
      <c r="J203" s="4">
        <v>32.5</v>
      </c>
      <c r="K203" s="14">
        <v>32.5</v>
      </c>
    </row>
    <row r="204" spans="2:11" ht="40.5" customHeight="1" x14ac:dyDescent="0.2">
      <c r="B204" s="66">
        <v>2</v>
      </c>
      <c r="C204" s="96" t="s">
        <v>128</v>
      </c>
      <c r="D204" s="97"/>
      <c r="E204" s="97"/>
      <c r="F204" s="98"/>
      <c r="G204" s="64" t="s">
        <v>129</v>
      </c>
      <c r="H204" s="12">
        <v>450</v>
      </c>
      <c r="I204" s="63">
        <v>2021</v>
      </c>
      <c r="J204" s="4">
        <v>499.5</v>
      </c>
      <c r="K204" s="14">
        <v>499.5</v>
      </c>
    </row>
    <row r="205" spans="2:11" ht="65.25" customHeight="1" x14ac:dyDescent="0.2">
      <c r="B205" s="66">
        <v>3</v>
      </c>
      <c r="C205" s="96" t="s">
        <v>130</v>
      </c>
      <c r="D205" s="97"/>
      <c r="E205" s="97"/>
      <c r="F205" s="98"/>
      <c r="G205" s="64" t="s">
        <v>60</v>
      </c>
      <c r="H205" s="12">
        <v>100</v>
      </c>
      <c r="I205" s="63">
        <v>2021</v>
      </c>
      <c r="J205" s="4">
        <v>115</v>
      </c>
      <c r="K205" s="14">
        <v>60</v>
      </c>
    </row>
    <row r="206" spans="2:11" ht="51" customHeight="1" x14ac:dyDescent="0.2">
      <c r="B206" s="66">
        <v>4</v>
      </c>
      <c r="C206" s="96" t="s">
        <v>131</v>
      </c>
      <c r="D206" s="97"/>
      <c r="E206" s="97"/>
      <c r="F206" s="98"/>
      <c r="G206" s="64" t="s">
        <v>22</v>
      </c>
      <c r="H206" s="12">
        <v>88</v>
      </c>
      <c r="I206" s="63">
        <v>2021</v>
      </c>
      <c r="J206" s="4">
        <v>15</v>
      </c>
      <c r="K206" s="14">
        <v>15</v>
      </c>
    </row>
    <row r="207" spans="2:11" ht="48" customHeight="1" x14ac:dyDescent="0.2">
      <c r="B207" s="66">
        <v>5</v>
      </c>
      <c r="C207" s="96" t="s">
        <v>17</v>
      </c>
      <c r="D207" s="97"/>
      <c r="E207" s="97"/>
      <c r="F207" s="98"/>
      <c r="G207" s="64" t="s">
        <v>5</v>
      </c>
      <c r="H207" s="12">
        <v>1</v>
      </c>
      <c r="I207" s="63">
        <v>2021</v>
      </c>
      <c r="J207" s="4">
        <v>400</v>
      </c>
      <c r="K207" s="14">
        <v>399</v>
      </c>
    </row>
    <row r="208" spans="2:11" ht="79.5" customHeight="1" x14ac:dyDescent="0.2">
      <c r="B208" s="66">
        <v>6</v>
      </c>
      <c r="C208" s="96" t="s">
        <v>132</v>
      </c>
      <c r="D208" s="97"/>
      <c r="E208" s="97"/>
      <c r="F208" s="98"/>
      <c r="G208" s="64" t="s">
        <v>22</v>
      </c>
      <c r="H208" s="64">
        <v>860</v>
      </c>
      <c r="I208" s="63">
        <v>2021</v>
      </c>
      <c r="J208" s="4">
        <v>77</v>
      </c>
      <c r="K208" s="14">
        <v>35.299999999999997</v>
      </c>
    </row>
    <row r="209" spans="2:11" ht="37.5" customHeight="1" x14ac:dyDescent="0.2">
      <c r="B209" s="65">
        <v>7</v>
      </c>
      <c r="C209" s="96" t="s">
        <v>133</v>
      </c>
      <c r="D209" s="97"/>
      <c r="E209" s="97"/>
      <c r="F209" s="98"/>
      <c r="G209" s="64" t="s">
        <v>5</v>
      </c>
      <c r="H209" s="12">
        <v>3</v>
      </c>
      <c r="I209" s="63">
        <v>2021</v>
      </c>
      <c r="J209" s="4">
        <v>2500</v>
      </c>
      <c r="K209" s="14">
        <v>2499.5</v>
      </c>
    </row>
    <row r="210" spans="2:11" ht="48.75" customHeight="1" x14ac:dyDescent="0.2">
      <c r="B210" s="66">
        <v>8</v>
      </c>
      <c r="C210" s="96" t="s">
        <v>139</v>
      </c>
      <c r="D210" s="97"/>
      <c r="E210" s="97"/>
      <c r="F210" s="98"/>
      <c r="G210" s="64" t="s">
        <v>22</v>
      </c>
      <c r="H210" s="12">
        <v>1600</v>
      </c>
      <c r="I210" s="63">
        <v>2021</v>
      </c>
      <c r="J210" s="4">
        <v>576</v>
      </c>
      <c r="K210" s="14">
        <v>576</v>
      </c>
    </row>
    <row r="211" spans="2:11" ht="33.75" customHeight="1" x14ac:dyDescent="0.2">
      <c r="B211" s="65">
        <v>9</v>
      </c>
      <c r="C211" s="96" t="s">
        <v>152</v>
      </c>
      <c r="D211" s="97"/>
      <c r="E211" s="97"/>
      <c r="F211" s="98"/>
      <c r="G211" s="64" t="s">
        <v>5</v>
      </c>
      <c r="H211" s="12">
        <v>1</v>
      </c>
      <c r="I211" s="63">
        <v>2021</v>
      </c>
      <c r="J211" s="4">
        <v>310</v>
      </c>
      <c r="K211" s="14">
        <v>310</v>
      </c>
    </row>
    <row r="212" spans="2:11" ht="36" customHeight="1" x14ac:dyDescent="0.2">
      <c r="B212" s="66">
        <v>10</v>
      </c>
      <c r="C212" s="96" t="s">
        <v>11</v>
      </c>
      <c r="D212" s="97"/>
      <c r="E212" s="97"/>
      <c r="F212" s="98"/>
      <c r="G212" s="64" t="s">
        <v>22</v>
      </c>
      <c r="H212" s="12">
        <v>250</v>
      </c>
      <c r="I212" s="63">
        <v>2021</v>
      </c>
      <c r="J212" s="4">
        <v>150</v>
      </c>
      <c r="K212" s="14">
        <v>149</v>
      </c>
    </row>
    <row r="213" spans="2:11" ht="34.5" customHeight="1" x14ac:dyDescent="0.2">
      <c r="B213" s="65">
        <v>11</v>
      </c>
      <c r="C213" s="79" t="s">
        <v>12</v>
      </c>
      <c r="D213" s="80"/>
      <c r="E213" s="80"/>
      <c r="F213" s="81"/>
      <c r="G213" s="64" t="s">
        <v>5</v>
      </c>
      <c r="H213" s="12">
        <v>10</v>
      </c>
      <c r="I213" s="63">
        <v>2021</v>
      </c>
      <c r="J213" s="4">
        <v>100</v>
      </c>
      <c r="K213" s="14">
        <f>6+5</f>
        <v>11</v>
      </c>
    </row>
    <row r="214" spans="2:11" ht="75" customHeight="1" x14ac:dyDescent="0.2">
      <c r="B214" s="65">
        <v>12</v>
      </c>
      <c r="C214" s="96" t="s">
        <v>146</v>
      </c>
      <c r="D214" s="97"/>
      <c r="E214" s="97"/>
      <c r="F214" s="98"/>
      <c r="G214" s="64" t="s">
        <v>22</v>
      </c>
      <c r="H214" s="12">
        <v>9831</v>
      </c>
      <c r="I214" s="63">
        <v>2021</v>
      </c>
      <c r="J214" s="4">
        <v>2007.2</v>
      </c>
      <c r="K214" s="14">
        <v>1997.1</v>
      </c>
    </row>
    <row r="215" spans="2:11" ht="15" customHeight="1" x14ac:dyDescent="0.2">
      <c r="B215" s="75">
        <v>13</v>
      </c>
      <c r="C215" s="96" t="s">
        <v>173</v>
      </c>
      <c r="D215" s="97"/>
      <c r="E215" s="97"/>
      <c r="F215" s="98"/>
      <c r="G215" s="74" t="s">
        <v>22</v>
      </c>
      <c r="H215" s="12">
        <v>1</v>
      </c>
      <c r="I215" s="73">
        <v>2021</v>
      </c>
      <c r="J215" s="4">
        <v>2</v>
      </c>
      <c r="K215" s="14">
        <v>2</v>
      </c>
    </row>
    <row r="216" spans="2:11" ht="22.5" customHeight="1" x14ac:dyDescent="0.2">
      <c r="B216" s="111" t="s">
        <v>41</v>
      </c>
      <c r="C216" s="111"/>
      <c r="D216" s="111"/>
      <c r="E216" s="111"/>
      <c r="F216" s="111"/>
      <c r="G216" s="111"/>
      <c r="H216" s="111"/>
      <c r="I216" s="111"/>
      <c r="J216" s="43">
        <f>SUM(J203:J215)</f>
        <v>6784.2</v>
      </c>
      <c r="K216" s="43">
        <f>SUM(K203:K215)</f>
        <v>6585.9</v>
      </c>
    </row>
    <row r="217" spans="2:11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1" ht="69.75" customHeight="1" x14ac:dyDescent="0.2">
      <c r="B218" s="148" t="s">
        <v>136</v>
      </c>
      <c r="C218" s="148"/>
      <c r="D218" s="148"/>
      <c r="E218" s="148"/>
      <c r="F218" s="148"/>
      <c r="G218" s="148"/>
      <c r="H218" s="148"/>
      <c r="I218" s="148"/>
      <c r="J218" s="148"/>
      <c r="K218" s="148"/>
    </row>
    <row r="219" spans="2:11" ht="24.75" customHeight="1" x14ac:dyDescent="0.2">
      <c r="B219" s="112" t="s">
        <v>0</v>
      </c>
      <c r="C219" s="114" t="s">
        <v>1</v>
      </c>
      <c r="D219" s="115"/>
      <c r="E219" s="115"/>
      <c r="F219" s="116"/>
      <c r="G219" s="120" t="s">
        <v>39</v>
      </c>
      <c r="H219" s="121"/>
      <c r="I219" s="112" t="s">
        <v>55</v>
      </c>
      <c r="J219" s="91" t="s">
        <v>54</v>
      </c>
      <c r="K219" s="91" t="s">
        <v>57</v>
      </c>
    </row>
    <row r="220" spans="2:11" ht="39.75" customHeight="1" x14ac:dyDescent="0.2">
      <c r="B220" s="113"/>
      <c r="C220" s="117"/>
      <c r="D220" s="118"/>
      <c r="E220" s="118"/>
      <c r="F220" s="119"/>
      <c r="G220" s="66" t="s">
        <v>2</v>
      </c>
      <c r="H220" s="66" t="s">
        <v>3</v>
      </c>
      <c r="I220" s="113"/>
      <c r="J220" s="91"/>
      <c r="K220" s="91"/>
    </row>
    <row r="221" spans="2:11" ht="29.25" customHeight="1" x14ac:dyDescent="0.2">
      <c r="B221" s="66">
        <v>1</v>
      </c>
      <c r="C221" s="96" t="s">
        <v>134</v>
      </c>
      <c r="D221" s="97"/>
      <c r="E221" s="97"/>
      <c r="F221" s="98"/>
      <c r="G221" s="66" t="s">
        <v>5</v>
      </c>
      <c r="H221" s="66">
        <v>1</v>
      </c>
      <c r="I221" s="29">
        <v>2021</v>
      </c>
      <c r="J221" s="35">
        <v>1300</v>
      </c>
      <c r="K221" s="35">
        <v>1300</v>
      </c>
    </row>
    <row r="222" spans="2:11" ht="27.75" customHeight="1" x14ac:dyDescent="0.2">
      <c r="B222" s="66">
        <v>2</v>
      </c>
      <c r="C222" s="96" t="s">
        <v>135</v>
      </c>
      <c r="D222" s="97"/>
      <c r="E222" s="97"/>
      <c r="F222" s="98"/>
      <c r="G222" s="66" t="s">
        <v>5</v>
      </c>
      <c r="H222" s="66">
        <v>1</v>
      </c>
      <c r="I222" s="29">
        <v>2021</v>
      </c>
      <c r="J222" s="35">
        <v>64.400000000000006</v>
      </c>
      <c r="K222" s="35">
        <f>6.3+7.8+22.1+28.2</f>
        <v>64.400000000000006</v>
      </c>
    </row>
    <row r="223" spans="2:11" ht="22.5" customHeight="1" x14ac:dyDescent="0.2">
      <c r="B223" s="147" t="s">
        <v>41</v>
      </c>
      <c r="C223" s="147"/>
      <c r="D223" s="147"/>
      <c r="E223" s="147"/>
      <c r="F223" s="147"/>
      <c r="G223" s="147"/>
      <c r="H223" s="147"/>
      <c r="I223" s="147"/>
      <c r="J223" s="36">
        <f>SUM(J221:J222)</f>
        <v>1364.4</v>
      </c>
      <c r="K223" s="36">
        <f>SUM(K221:K222)</f>
        <v>1364.4</v>
      </c>
    </row>
    <row r="225" spans="2:11" ht="36" customHeight="1" x14ac:dyDescent="0.2">
      <c r="B225" s="148" t="s">
        <v>53</v>
      </c>
      <c r="C225" s="148"/>
      <c r="D225" s="148"/>
      <c r="E225" s="148"/>
      <c r="F225" s="148"/>
      <c r="G225" s="148"/>
      <c r="H225" s="148"/>
      <c r="I225" s="148"/>
      <c r="J225" s="148"/>
      <c r="K225" s="148"/>
    </row>
    <row r="226" spans="2:11" ht="32.25" customHeight="1" x14ac:dyDescent="0.2">
      <c r="B226" s="112" t="s">
        <v>0</v>
      </c>
      <c r="C226" s="114" t="s">
        <v>1</v>
      </c>
      <c r="D226" s="115"/>
      <c r="E226" s="115"/>
      <c r="F226" s="116"/>
      <c r="G226" s="120" t="s">
        <v>39</v>
      </c>
      <c r="H226" s="121"/>
      <c r="I226" s="112" t="s">
        <v>55</v>
      </c>
      <c r="J226" s="91" t="s">
        <v>54</v>
      </c>
      <c r="K226" s="91" t="s">
        <v>57</v>
      </c>
    </row>
    <row r="227" spans="2:11" ht="45" customHeight="1" x14ac:dyDescent="0.2">
      <c r="B227" s="113"/>
      <c r="C227" s="117"/>
      <c r="D227" s="118"/>
      <c r="E227" s="118"/>
      <c r="F227" s="119"/>
      <c r="G227" s="66" t="s">
        <v>2</v>
      </c>
      <c r="H227" s="66" t="s">
        <v>3</v>
      </c>
      <c r="I227" s="113"/>
      <c r="J227" s="91"/>
      <c r="K227" s="91"/>
    </row>
    <row r="228" spans="2:11" ht="17.25" customHeight="1" x14ac:dyDescent="0.2">
      <c r="B228" s="66">
        <v>1</v>
      </c>
      <c r="C228" s="142" t="s">
        <v>38</v>
      </c>
      <c r="D228" s="143"/>
      <c r="E228" s="143"/>
      <c r="F228" s="144"/>
      <c r="G228" s="34" t="s">
        <v>23</v>
      </c>
      <c r="H228" s="51">
        <v>120000</v>
      </c>
      <c r="I228" s="65">
        <v>2021</v>
      </c>
      <c r="J228" s="19">
        <v>2290.8000000000002</v>
      </c>
      <c r="K228" s="14">
        <v>2280.8000000000002</v>
      </c>
    </row>
    <row r="229" spans="2:11" ht="17.25" customHeight="1" x14ac:dyDescent="0.2">
      <c r="B229" s="66">
        <v>2</v>
      </c>
      <c r="C229" s="142" t="s">
        <v>143</v>
      </c>
      <c r="D229" s="143"/>
      <c r="E229" s="143"/>
      <c r="F229" s="144"/>
      <c r="G229" s="34" t="s">
        <v>23</v>
      </c>
      <c r="H229" s="51">
        <v>1000</v>
      </c>
      <c r="I229" s="65">
        <v>2021</v>
      </c>
      <c r="J229" s="19">
        <v>192</v>
      </c>
      <c r="K229" s="14">
        <v>192</v>
      </c>
    </row>
    <row r="230" spans="2:11" ht="22.5" customHeight="1" x14ac:dyDescent="0.2">
      <c r="B230" s="147" t="s">
        <v>41</v>
      </c>
      <c r="C230" s="147"/>
      <c r="D230" s="147"/>
      <c r="E230" s="147"/>
      <c r="F230" s="147"/>
      <c r="G230" s="147"/>
      <c r="H230" s="147"/>
      <c r="I230" s="147"/>
      <c r="J230" s="43">
        <f>SUM(J228:J229)</f>
        <v>2482.8000000000002</v>
      </c>
      <c r="K230" s="43">
        <f>SUM(K228:K229)</f>
        <v>2472.8000000000002</v>
      </c>
    </row>
    <row r="232" spans="2:11" ht="39.75" customHeight="1" x14ac:dyDescent="0.2">
      <c r="B232" s="148" t="s">
        <v>137</v>
      </c>
      <c r="C232" s="148"/>
      <c r="D232" s="148"/>
      <c r="E232" s="148"/>
      <c r="F232" s="148"/>
      <c r="G232" s="148"/>
      <c r="H232" s="148"/>
      <c r="I232" s="148"/>
      <c r="J232" s="148"/>
      <c r="K232" s="148"/>
    </row>
    <row r="233" spans="2:11" ht="39" customHeight="1" x14ac:dyDescent="0.2">
      <c r="B233" s="112" t="s">
        <v>0</v>
      </c>
      <c r="C233" s="114" t="s">
        <v>1</v>
      </c>
      <c r="D233" s="115"/>
      <c r="E233" s="115"/>
      <c r="F233" s="116"/>
      <c r="G233" s="120" t="s">
        <v>39</v>
      </c>
      <c r="H233" s="121"/>
      <c r="I233" s="112" t="s">
        <v>55</v>
      </c>
      <c r="J233" s="91" t="s">
        <v>54</v>
      </c>
      <c r="K233" s="91" t="s">
        <v>57</v>
      </c>
    </row>
    <row r="234" spans="2:11" ht="39" customHeight="1" x14ac:dyDescent="0.2">
      <c r="B234" s="113"/>
      <c r="C234" s="117"/>
      <c r="D234" s="118"/>
      <c r="E234" s="118"/>
      <c r="F234" s="119"/>
      <c r="G234" s="66" t="s">
        <v>2</v>
      </c>
      <c r="H234" s="66" t="s">
        <v>3</v>
      </c>
      <c r="I234" s="113"/>
      <c r="J234" s="91"/>
      <c r="K234" s="91"/>
    </row>
    <row r="235" spans="2:11" ht="20.25" customHeight="1" x14ac:dyDescent="0.2">
      <c r="B235" s="66">
        <v>1</v>
      </c>
      <c r="C235" s="142" t="s">
        <v>18</v>
      </c>
      <c r="D235" s="143"/>
      <c r="E235" s="143"/>
      <c r="F235" s="144"/>
      <c r="G235" s="66" t="s">
        <v>5</v>
      </c>
      <c r="H235" s="66">
        <v>24</v>
      </c>
      <c r="I235" s="65">
        <v>2021</v>
      </c>
      <c r="J235" s="20">
        <v>300</v>
      </c>
      <c r="K235" s="14">
        <f>129.5+127.1+43.4</f>
        <v>300</v>
      </c>
    </row>
    <row r="236" spans="2:11" ht="20.25" customHeight="1" x14ac:dyDescent="0.2">
      <c r="B236" s="66">
        <v>2</v>
      </c>
      <c r="C236" s="142" t="s">
        <v>30</v>
      </c>
      <c r="D236" s="143"/>
      <c r="E236" s="143"/>
      <c r="F236" s="144"/>
      <c r="G236" s="66" t="s">
        <v>29</v>
      </c>
      <c r="H236" s="66">
        <v>12</v>
      </c>
      <c r="I236" s="65">
        <v>2021</v>
      </c>
      <c r="J236" s="20">
        <v>240</v>
      </c>
      <c r="K236" s="14">
        <f>60+60+60+60</f>
        <v>240</v>
      </c>
    </row>
    <row r="237" spans="2:11" ht="20.25" customHeight="1" x14ac:dyDescent="0.2">
      <c r="B237" s="76">
        <v>3</v>
      </c>
      <c r="C237" s="142" t="s">
        <v>171</v>
      </c>
      <c r="D237" s="143"/>
      <c r="E237" s="143"/>
      <c r="F237" s="144"/>
      <c r="G237" s="76" t="s">
        <v>5</v>
      </c>
      <c r="H237" s="76">
        <v>1</v>
      </c>
      <c r="I237" s="75">
        <v>2021</v>
      </c>
      <c r="J237" s="20">
        <v>17</v>
      </c>
      <c r="K237" s="14">
        <v>17</v>
      </c>
    </row>
    <row r="238" spans="2:11" ht="22.5" customHeight="1" x14ac:dyDescent="0.2">
      <c r="B238" s="147" t="s">
        <v>41</v>
      </c>
      <c r="C238" s="147"/>
      <c r="D238" s="147"/>
      <c r="E238" s="147"/>
      <c r="F238" s="147"/>
      <c r="G238" s="147"/>
      <c r="H238" s="147"/>
      <c r="I238" s="147"/>
      <c r="J238" s="60">
        <f>SUM(J235:J237)</f>
        <v>557</v>
      </c>
      <c r="K238" s="60">
        <f>SUM(K235:K237)</f>
        <v>557</v>
      </c>
    </row>
    <row r="240" spans="2:11" ht="70.5" customHeight="1" x14ac:dyDescent="0.2">
      <c r="B240" s="145" t="s">
        <v>172</v>
      </c>
      <c r="C240" s="145"/>
      <c r="D240" s="145"/>
      <c r="E240" s="145"/>
      <c r="F240" s="145"/>
      <c r="G240" s="145"/>
      <c r="H240" s="145"/>
      <c r="I240" s="145"/>
      <c r="J240" s="145"/>
      <c r="K240" s="145"/>
    </row>
  </sheetData>
  <mergeCells count="303">
    <mergeCell ref="C13:F13"/>
    <mergeCell ref="B14:I14"/>
    <mergeCell ref="B16:K16"/>
    <mergeCell ref="B17:B18"/>
    <mergeCell ref="C6:F6"/>
    <mergeCell ref="C7:F7"/>
    <mergeCell ref="B8:I8"/>
    <mergeCell ref="B10:K10"/>
    <mergeCell ref="B11:B12"/>
    <mergeCell ref="C11:F12"/>
    <mergeCell ref="G11:H11"/>
    <mergeCell ref="I11:I12"/>
    <mergeCell ref="J11:J12"/>
    <mergeCell ref="K11:K12"/>
    <mergeCell ref="C17:F18"/>
    <mergeCell ref="G17:H17"/>
    <mergeCell ref="I17:I18"/>
    <mergeCell ref="J17:J18"/>
    <mergeCell ref="K17:K18"/>
    <mergeCell ref="H1:J1"/>
    <mergeCell ref="B2:K2"/>
    <mergeCell ref="B3:B4"/>
    <mergeCell ref="C3:F4"/>
    <mergeCell ref="G3:H3"/>
    <mergeCell ref="I3:I4"/>
    <mergeCell ref="J3:J4"/>
    <mergeCell ref="K3:K4"/>
    <mergeCell ref="C5:F5"/>
    <mergeCell ref="I39:I40"/>
    <mergeCell ref="J39:J40"/>
    <mergeCell ref="K39:K40"/>
    <mergeCell ref="C29:F29"/>
    <mergeCell ref="C30:F30"/>
    <mergeCell ref="C34:F34"/>
    <mergeCell ref="C35:F35"/>
    <mergeCell ref="B36:I36"/>
    <mergeCell ref="B38:K38"/>
    <mergeCell ref="B39:B40"/>
    <mergeCell ref="C39:F40"/>
    <mergeCell ref="G39:H39"/>
    <mergeCell ref="C19:F19"/>
    <mergeCell ref="C20:F20"/>
    <mergeCell ref="C21:F21"/>
    <mergeCell ref="C22:F22"/>
    <mergeCell ref="C23:F23"/>
    <mergeCell ref="C24:F24"/>
    <mergeCell ref="C31:F31"/>
    <mergeCell ref="C32:F32"/>
    <mergeCell ref="C33:F33"/>
    <mergeCell ref="C25:F25"/>
    <mergeCell ref="C26:F26"/>
    <mergeCell ref="C27:F27"/>
    <mergeCell ref="C28:F28"/>
    <mergeCell ref="K46:K47"/>
    <mergeCell ref="C48:F48"/>
    <mergeCell ref="C49:F49"/>
    <mergeCell ref="C50:F50"/>
    <mergeCell ref="C51:F51"/>
    <mergeCell ref="C52:F52"/>
    <mergeCell ref="C41:F41"/>
    <mergeCell ref="C42:F42"/>
    <mergeCell ref="B43:I43"/>
    <mergeCell ref="B45:K45"/>
    <mergeCell ref="B46:B47"/>
    <mergeCell ref="C46:F47"/>
    <mergeCell ref="G46:H46"/>
    <mergeCell ref="I46:I47"/>
    <mergeCell ref="J46:J47"/>
    <mergeCell ref="C59:F59"/>
    <mergeCell ref="C60:F60"/>
    <mergeCell ref="C61:F61"/>
    <mergeCell ref="C62:F62"/>
    <mergeCell ref="C63:F63"/>
    <mergeCell ref="C64:F64"/>
    <mergeCell ref="C53:F53"/>
    <mergeCell ref="C54:F54"/>
    <mergeCell ref="C55:F55"/>
    <mergeCell ref="C56:F56"/>
    <mergeCell ref="C57:F57"/>
    <mergeCell ref="C58:F58"/>
    <mergeCell ref="C71:F71"/>
    <mergeCell ref="C72:F72"/>
    <mergeCell ref="C73:F73"/>
    <mergeCell ref="C74:F74"/>
    <mergeCell ref="C75:F75"/>
    <mergeCell ref="C76:F76"/>
    <mergeCell ref="C65:F65"/>
    <mergeCell ref="C66:F66"/>
    <mergeCell ref="C67:F67"/>
    <mergeCell ref="C68:F68"/>
    <mergeCell ref="C69:F69"/>
    <mergeCell ref="C70:F70"/>
    <mergeCell ref="C83:F83"/>
    <mergeCell ref="C84:F84"/>
    <mergeCell ref="C85:F85"/>
    <mergeCell ref="C86:F86"/>
    <mergeCell ref="C87:F87"/>
    <mergeCell ref="C88:F88"/>
    <mergeCell ref="C77:F77"/>
    <mergeCell ref="B78:I78"/>
    <mergeCell ref="B80:K80"/>
    <mergeCell ref="B81:B82"/>
    <mergeCell ref="C81:F82"/>
    <mergeCell ref="G81:H81"/>
    <mergeCell ref="I81:I82"/>
    <mergeCell ref="J81:J82"/>
    <mergeCell ref="K81:K82"/>
    <mergeCell ref="C94:F94"/>
    <mergeCell ref="C95:F95"/>
    <mergeCell ref="C96:F96"/>
    <mergeCell ref="C97:F97"/>
    <mergeCell ref="C98:F98"/>
    <mergeCell ref="C99:F99"/>
    <mergeCell ref="C89:F89"/>
    <mergeCell ref="C90:F90"/>
    <mergeCell ref="C91:F91"/>
    <mergeCell ref="C92:F92"/>
    <mergeCell ref="C93:F93"/>
    <mergeCell ref="C100:F100"/>
    <mergeCell ref="C101:F101"/>
    <mergeCell ref="C102:F102"/>
    <mergeCell ref="B103:I103"/>
    <mergeCell ref="B105:K105"/>
    <mergeCell ref="B106:B107"/>
    <mergeCell ref="C106:F107"/>
    <mergeCell ref="G106:H106"/>
    <mergeCell ref="I106:I107"/>
    <mergeCell ref="J106:J107"/>
    <mergeCell ref="C112:F112"/>
    <mergeCell ref="B116:I116"/>
    <mergeCell ref="K106:K107"/>
    <mergeCell ref="C108:F108"/>
    <mergeCell ref="C109:F109"/>
    <mergeCell ref="C110:F110"/>
    <mergeCell ref="C111:F111"/>
    <mergeCell ref="C115:F115"/>
    <mergeCell ref="C114:F114"/>
    <mergeCell ref="C113:F113"/>
    <mergeCell ref="C121:F121"/>
    <mergeCell ref="C122:F122"/>
    <mergeCell ref="C123:F123"/>
    <mergeCell ref="C124:F124"/>
    <mergeCell ref="C125:F125"/>
    <mergeCell ref="C126:F126"/>
    <mergeCell ref="B118:K118"/>
    <mergeCell ref="B119:B120"/>
    <mergeCell ref="C119:F120"/>
    <mergeCell ref="G119:H119"/>
    <mergeCell ref="I119:I120"/>
    <mergeCell ref="J119:J120"/>
    <mergeCell ref="K119:K120"/>
    <mergeCell ref="C127:F127"/>
    <mergeCell ref="C128:F128"/>
    <mergeCell ref="C129:F129"/>
    <mergeCell ref="B130:I130"/>
    <mergeCell ref="B132:K132"/>
    <mergeCell ref="B133:B134"/>
    <mergeCell ref="C133:F134"/>
    <mergeCell ref="G133:H133"/>
    <mergeCell ref="I133:I134"/>
    <mergeCell ref="J133:J134"/>
    <mergeCell ref="K133:K134"/>
    <mergeCell ref="C135:F135"/>
    <mergeCell ref="C136:F136"/>
    <mergeCell ref="B137:I137"/>
    <mergeCell ref="B139:K139"/>
    <mergeCell ref="B140:B141"/>
    <mergeCell ref="C140:F141"/>
    <mergeCell ref="G140:H140"/>
    <mergeCell ref="I140:I141"/>
    <mergeCell ref="J140:J141"/>
    <mergeCell ref="B150:I150"/>
    <mergeCell ref="B152:K152"/>
    <mergeCell ref="B153:B154"/>
    <mergeCell ref="C153:F154"/>
    <mergeCell ref="G153:H153"/>
    <mergeCell ref="I153:I154"/>
    <mergeCell ref="J153:J154"/>
    <mergeCell ref="K153:K154"/>
    <mergeCell ref="K140:K141"/>
    <mergeCell ref="C142:F142"/>
    <mergeCell ref="C144:F144"/>
    <mergeCell ref="C147:F147"/>
    <mergeCell ref="C148:F148"/>
    <mergeCell ref="C149:F149"/>
    <mergeCell ref="C143:F143"/>
    <mergeCell ref="C145:F145"/>
    <mergeCell ref="C146:F146"/>
    <mergeCell ref="C155:F155"/>
    <mergeCell ref="B156:I156"/>
    <mergeCell ref="B158:K158"/>
    <mergeCell ref="B159:B160"/>
    <mergeCell ref="C159:F160"/>
    <mergeCell ref="G159:H159"/>
    <mergeCell ref="I159:I160"/>
    <mergeCell ref="J159:J160"/>
    <mergeCell ref="K159:K160"/>
    <mergeCell ref="B168:K168"/>
    <mergeCell ref="B169:B170"/>
    <mergeCell ref="C169:F170"/>
    <mergeCell ref="G169:H169"/>
    <mergeCell ref="I169:I170"/>
    <mergeCell ref="J169:J170"/>
    <mergeCell ref="K169:K170"/>
    <mergeCell ref="C161:F161"/>
    <mergeCell ref="C162:F162"/>
    <mergeCell ref="C163:F163"/>
    <mergeCell ref="C164:F164"/>
    <mergeCell ref="C165:F165"/>
    <mergeCell ref="B166:I166"/>
    <mergeCell ref="C171:F171"/>
    <mergeCell ref="B172:I172"/>
    <mergeCell ref="C174:K174"/>
    <mergeCell ref="B175:B176"/>
    <mergeCell ref="C175:F176"/>
    <mergeCell ref="G175:H175"/>
    <mergeCell ref="I175:I176"/>
    <mergeCell ref="J175:J176"/>
    <mergeCell ref="K175:K176"/>
    <mergeCell ref="B182:B183"/>
    <mergeCell ref="C182:F183"/>
    <mergeCell ref="G182:H182"/>
    <mergeCell ref="I182:I183"/>
    <mergeCell ref="J182:J183"/>
    <mergeCell ref="K182:K183"/>
    <mergeCell ref="C177:F177"/>
    <mergeCell ref="C178:F178"/>
    <mergeCell ref="B179:I179"/>
    <mergeCell ref="B181:K181"/>
    <mergeCell ref="C184:F184"/>
    <mergeCell ref="C185:F185"/>
    <mergeCell ref="B186:I186"/>
    <mergeCell ref="B188:K188"/>
    <mergeCell ref="B189:B190"/>
    <mergeCell ref="C189:F190"/>
    <mergeCell ref="G189:H189"/>
    <mergeCell ref="I189:I190"/>
    <mergeCell ref="J189:J190"/>
    <mergeCell ref="K189:K190"/>
    <mergeCell ref="C191:F191"/>
    <mergeCell ref="B192:I192"/>
    <mergeCell ref="B194:K194"/>
    <mergeCell ref="B195:B196"/>
    <mergeCell ref="C195:F196"/>
    <mergeCell ref="G195:H195"/>
    <mergeCell ref="I195:I196"/>
    <mergeCell ref="J195:J196"/>
    <mergeCell ref="K195:K196"/>
    <mergeCell ref="C197:F197"/>
    <mergeCell ref="B198:I198"/>
    <mergeCell ref="B200:K200"/>
    <mergeCell ref="B201:B202"/>
    <mergeCell ref="C201:F202"/>
    <mergeCell ref="G201:H201"/>
    <mergeCell ref="I201:I202"/>
    <mergeCell ref="J201:J202"/>
    <mergeCell ref="K201:K202"/>
    <mergeCell ref="C209:F209"/>
    <mergeCell ref="C210:F210"/>
    <mergeCell ref="C211:F211"/>
    <mergeCell ref="C212:F212"/>
    <mergeCell ref="C213:F213"/>
    <mergeCell ref="C203:F203"/>
    <mergeCell ref="C204:F204"/>
    <mergeCell ref="C205:F205"/>
    <mergeCell ref="C206:F206"/>
    <mergeCell ref="C207:F207"/>
    <mergeCell ref="C208:F208"/>
    <mergeCell ref="J226:J227"/>
    <mergeCell ref="K226:K227"/>
    <mergeCell ref="C214:F214"/>
    <mergeCell ref="B216:I216"/>
    <mergeCell ref="B218:K218"/>
    <mergeCell ref="B219:B220"/>
    <mergeCell ref="C219:F220"/>
    <mergeCell ref="G219:H219"/>
    <mergeCell ref="I219:I220"/>
    <mergeCell ref="J219:J220"/>
    <mergeCell ref="K219:K220"/>
    <mergeCell ref="B240:K240"/>
    <mergeCell ref="C215:F215"/>
    <mergeCell ref="C235:F235"/>
    <mergeCell ref="C236:F236"/>
    <mergeCell ref="B238:I238"/>
    <mergeCell ref="C237:F237"/>
    <mergeCell ref="C228:F228"/>
    <mergeCell ref="C229:F229"/>
    <mergeCell ref="B230:I230"/>
    <mergeCell ref="B232:K232"/>
    <mergeCell ref="B233:B234"/>
    <mergeCell ref="C233:F234"/>
    <mergeCell ref="G233:H233"/>
    <mergeCell ref="I233:I234"/>
    <mergeCell ref="J233:J234"/>
    <mergeCell ref="K233:K234"/>
    <mergeCell ref="C221:F221"/>
    <mergeCell ref="C222:F222"/>
    <mergeCell ref="B223:I223"/>
    <mergeCell ref="B225:K225"/>
    <mergeCell ref="B226:B227"/>
    <mergeCell ref="C226:F227"/>
    <mergeCell ref="G226:H226"/>
    <mergeCell ref="I226:I2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МП 2021 (за год)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2022-03-24T13:02:16Z</dcterms:modified>
</cp:coreProperties>
</file>